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CEMPP\Documents\Cempp\Administration des Achats\Fournisseurs\BERMO alliances\"/>
    </mc:Choice>
  </mc:AlternateContent>
  <xr:revisionPtr revIDLastSave="0" documentId="13_ncr:1_{57640E81-CABD-427B-B4F0-29E39D80F588}" xr6:coauthVersionLast="47" xr6:coauthVersionMax="47" xr10:uidLastSave="{00000000-0000-0000-0000-000000000000}"/>
  <bookViews>
    <workbookView xWindow="28680" yWindow="-120" windowWidth="29040" windowHeight="15840" xr2:uid="{0921F358-BF85-4925-8A07-9D28A1CE4F21}"/>
  </bookViews>
  <sheets>
    <sheet name="Kit 57p" sheetId="1" r:id="rId1"/>
    <sheet name="Fiche Tarif" sheetId="2" r:id="rId2"/>
    <sheet name="Poids alliances OR 18k" sheetId="3" r:id="rId3"/>
  </sheets>
  <definedNames>
    <definedName name="_xlnm.Print_Titles" localSheetId="0">'Kit 57p'!$1:$8</definedName>
    <definedName name="_xlnm.Print_Area" localSheetId="1">'Fiche Tarif'!$B$1:$R$20</definedName>
    <definedName name="_xlnm.Print_Area" localSheetId="0">'Kit 57p'!$A$1:$K$82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R16" i="2"/>
  <c r="R14" i="2"/>
  <c r="R12" i="2"/>
  <c r="R11" i="2"/>
  <c r="R10" i="2"/>
  <c r="L19" i="2"/>
  <c r="L17" i="2"/>
  <c r="L15" i="2"/>
  <c r="L14" i="2"/>
  <c r="L13" i="2"/>
  <c r="L11" i="2"/>
  <c r="F19" i="2"/>
  <c r="F17" i="2"/>
  <c r="F16" i="2"/>
  <c r="F15" i="2"/>
  <c r="F14" i="2"/>
  <c r="F13" i="2"/>
  <c r="F12" i="2"/>
  <c r="F11" i="2"/>
  <c r="K64" i="1"/>
  <c r="K65" i="1"/>
  <c r="K66" i="1"/>
  <c r="K67" i="1"/>
  <c r="K68" i="1"/>
  <c r="K63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21" i="1"/>
  <c r="K10" i="1"/>
  <c r="K20" i="1"/>
  <c r="K19" i="1"/>
  <c r="K18" i="1"/>
  <c r="K17" i="1"/>
  <c r="K16" i="1"/>
  <c r="K15" i="1"/>
  <c r="K14" i="1"/>
  <c r="K13" i="1"/>
  <c r="K12" i="1"/>
  <c r="K11" i="1"/>
  <c r="K19" i="2" l="1"/>
  <c r="E19" i="2"/>
  <c r="K18" i="2"/>
  <c r="E18" i="2"/>
  <c r="K17" i="2"/>
  <c r="E17" i="2"/>
  <c r="Q16" i="2"/>
  <c r="K16" i="2"/>
  <c r="E16" i="2"/>
  <c r="Q15" i="2"/>
  <c r="K15" i="2"/>
  <c r="E15" i="2"/>
  <c r="Q14" i="2"/>
  <c r="K14" i="2"/>
  <c r="E14" i="2"/>
  <c r="Q13" i="2"/>
  <c r="K13" i="2"/>
  <c r="E13" i="2"/>
  <c r="Q12" i="2"/>
  <c r="K12" i="2"/>
  <c r="E12" i="2"/>
  <c r="Q11" i="2"/>
  <c r="K11" i="2"/>
  <c r="E11" i="2"/>
  <c r="Q10" i="2"/>
  <c r="K10" i="2"/>
  <c r="E10" i="2"/>
  <c r="J68" i="1"/>
  <c r="J67" i="1"/>
  <c r="J66" i="1"/>
  <c r="J65" i="1"/>
  <c r="J64" i="1"/>
  <c r="J63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D75" i="1" l="1"/>
  <c r="D81" i="1" s="1"/>
  <c r="K75" i="1"/>
  <c r="K81" i="1" s="1"/>
</calcChain>
</file>

<file path=xl/sharedStrings.xml><?xml version="1.0" encoding="utf-8"?>
<sst xmlns="http://schemas.openxmlformats.org/spreadsheetml/2006/main" count="321" uniqueCount="127">
  <si>
    <t>Implantations - KITS 26 et 57 pièces</t>
  </si>
  <si>
    <r>
      <t>TARIF FA</t>
    </r>
    <r>
      <rPr>
        <sz val="11"/>
        <color theme="1"/>
        <rFont val="Calibri"/>
        <family val="2"/>
      </rPr>
      <t>Ç</t>
    </r>
    <r>
      <rPr>
        <sz val="11"/>
        <color theme="1"/>
        <rFont val="Calibri"/>
        <family val="2"/>
        <scheme val="minor"/>
      </rPr>
      <t>ON :</t>
    </r>
  </si>
  <si>
    <t>Or Gris         + 12€</t>
  </si>
  <si>
    <t>Brossée ou Givré         + 2€</t>
  </si>
  <si>
    <t>Gravure intérieure       + 6,50€</t>
  </si>
  <si>
    <r>
      <rPr>
        <b/>
        <sz val="11"/>
        <color theme="1"/>
        <rFont val="Calibri"/>
        <family val="2"/>
        <scheme val="minor"/>
      </rPr>
      <t>Rhodium</t>
    </r>
    <r>
      <rPr>
        <sz val="11"/>
        <color theme="1"/>
        <rFont val="Calibri"/>
        <family val="2"/>
        <scheme val="minor"/>
      </rPr>
      <t xml:space="preserve"> : traitement sur surface</t>
    </r>
  </si>
  <si>
    <t xml:space="preserve">Or Rose        + 14€ </t>
  </si>
  <si>
    <t>Intérieur confort          + 2€</t>
  </si>
  <si>
    <r>
      <rPr>
        <b/>
        <sz val="11"/>
        <color theme="1"/>
        <rFont val="Calibri"/>
        <family val="2"/>
        <scheme val="minor"/>
      </rPr>
      <t>Palladium</t>
    </r>
    <r>
      <rPr>
        <sz val="11"/>
        <color theme="1"/>
        <rFont val="Calibri"/>
        <family val="2"/>
        <scheme val="minor"/>
      </rPr>
      <t xml:space="preserve"> : traitement dans la masse</t>
    </r>
  </si>
  <si>
    <t>PERTE 15%</t>
  </si>
  <si>
    <r>
      <rPr>
        <b/>
        <sz val="11"/>
        <color theme="1"/>
        <rFont val="Calibri"/>
        <family val="2"/>
        <scheme val="minor"/>
      </rPr>
      <t>BASE OR</t>
    </r>
    <r>
      <rPr>
        <sz val="11"/>
        <color theme="1"/>
        <rFont val="Calibri"/>
        <family val="2"/>
        <scheme val="minor"/>
      </rPr>
      <t xml:space="preserve"> 
en €/kg</t>
    </r>
  </si>
  <si>
    <r>
      <rPr>
        <b/>
        <sz val="11"/>
        <color theme="1"/>
        <rFont val="Calibri"/>
        <family val="2"/>
        <scheme val="minor"/>
      </rPr>
      <t>Coef bijoutie</t>
    </r>
    <r>
      <rPr>
        <sz val="11"/>
        <color theme="1"/>
        <rFont val="Calibri"/>
        <family val="2"/>
        <scheme val="minor"/>
      </rPr>
      <t>r : 2,8 et 3,5 (souvent 1 alliance achetée, 1 oferte)</t>
    </r>
  </si>
  <si>
    <r>
      <rPr>
        <b/>
        <sz val="11"/>
        <color theme="1"/>
        <rFont val="Calibri"/>
        <family val="2"/>
        <scheme val="minor"/>
      </rPr>
      <t>BASE ARGENT</t>
    </r>
    <r>
      <rPr>
        <sz val="11"/>
        <color theme="1"/>
        <rFont val="Calibri"/>
        <family val="2"/>
        <scheme val="minor"/>
      </rPr>
      <t xml:space="preserve"> 
en €/kg</t>
    </r>
  </si>
  <si>
    <t>Alliance</t>
  </si>
  <si>
    <t>KIT 26 pièces</t>
  </si>
  <si>
    <r>
      <t xml:space="preserve">Référence (/largeur)
</t>
    </r>
    <r>
      <rPr>
        <b/>
        <sz val="10"/>
        <color theme="1"/>
        <rFont val="Calibri"/>
        <family val="2"/>
        <scheme val="minor"/>
      </rPr>
      <t>*en gras : intérieur confort</t>
    </r>
  </si>
  <si>
    <t>Couleur kit argent</t>
  </si>
  <si>
    <t>Finition</t>
  </si>
  <si>
    <r>
      <t xml:space="preserve">Prix </t>
    </r>
    <r>
      <rPr>
        <b/>
        <sz val="11"/>
        <color theme="1"/>
        <rFont val="Calibri"/>
        <family val="2"/>
        <scheme val="minor"/>
      </rPr>
      <t>façon</t>
    </r>
    <r>
      <rPr>
        <sz val="11"/>
        <color theme="1"/>
        <rFont val="Calibri"/>
        <family val="2"/>
        <scheme val="minor"/>
      </rPr>
      <t xml:space="preserve"> 
Or jaune</t>
    </r>
  </si>
  <si>
    <t>Prix métal (or) et façon</t>
  </si>
  <si>
    <t>Prix Argent 925 Rhodié</t>
  </si>
  <si>
    <t>AC CONFORT</t>
  </si>
  <si>
    <t>Jonc</t>
  </si>
  <si>
    <t>E9401/</t>
  </si>
  <si>
    <t>Plaqué Or</t>
  </si>
  <si>
    <t>GIVRE</t>
  </si>
  <si>
    <t>²</t>
  </si>
  <si>
    <t>Argent Rhodié</t>
  </si>
  <si>
    <t>BRILLANT</t>
  </si>
  <si>
    <t>BROSSÉ</t>
  </si>
  <si>
    <t>Ruban</t>
  </si>
  <si>
    <t>E9407/</t>
  </si>
  <si>
    <t>Bombée</t>
  </si>
  <si>
    <t>E9412/</t>
  </si>
  <si>
    <t>Bombée + chanfrein</t>
  </si>
  <si>
    <t>E4700/</t>
  </si>
  <si>
    <t xml:space="preserve">Argent Rhodié </t>
  </si>
  <si>
    <t>Diamantée</t>
  </si>
  <si>
    <t>E4060/</t>
  </si>
  <si>
    <t>E9012/</t>
  </si>
  <si>
    <t>E9100/</t>
  </si>
  <si>
    <t>E9106/</t>
  </si>
  <si>
    <t>E9129/</t>
  </si>
  <si>
    <t>E9173/</t>
  </si>
  <si>
    <t>E9176/</t>
  </si>
  <si>
    <t>E9182/</t>
  </si>
  <si>
    <t>E9184/</t>
  </si>
  <si>
    <t>E9194/</t>
  </si>
  <si>
    <t>E9195/</t>
  </si>
  <si>
    <t>E9208/</t>
  </si>
  <si>
    <t>E9248/</t>
  </si>
  <si>
    <t>E9251/</t>
  </si>
  <si>
    <t>E9269/</t>
  </si>
  <si>
    <t>E9274/</t>
  </si>
  <si>
    <t>E9276/</t>
  </si>
  <si>
    <t>E9277/</t>
  </si>
  <si>
    <t>E9442/</t>
  </si>
  <si>
    <t>E9499/</t>
  </si>
  <si>
    <t>E9510/</t>
  </si>
  <si>
    <t>E9515/</t>
  </si>
  <si>
    <t>E9566/</t>
  </si>
  <si>
    <t>E9577/</t>
  </si>
  <si>
    <t>E9578/</t>
  </si>
  <si>
    <t>E9583/</t>
  </si>
  <si>
    <t>E9594/</t>
  </si>
  <si>
    <t>E9610/</t>
  </si>
  <si>
    <t>E9616/</t>
  </si>
  <si>
    <t>E9660/</t>
  </si>
  <si>
    <t>E9683/</t>
  </si>
  <si>
    <t>E9734/</t>
  </si>
  <si>
    <t>E9753/</t>
  </si>
  <si>
    <t>E9784/</t>
  </si>
  <si>
    <t>E9789/</t>
  </si>
  <si>
    <t>E9812/</t>
  </si>
  <si>
    <t>E9843/</t>
  </si>
  <si>
    <t>E9844/</t>
  </si>
  <si>
    <t>E9998/</t>
  </si>
  <si>
    <t>Alliances</t>
  </si>
  <si>
    <t>Référence</t>
  </si>
  <si>
    <t>Largeur</t>
  </si>
  <si>
    <t>Prix métal et façon base 115'000€/kg</t>
  </si>
  <si>
    <t>Bicolore</t>
  </si>
  <si>
    <t>E8701/</t>
  </si>
  <si>
    <t>E8840/</t>
  </si>
  <si>
    <t>E9177/</t>
  </si>
  <si>
    <t>E9696/</t>
  </si>
  <si>
    <t>E9699/</t>
  </si>
  <si>
    <t>E9736/</t>
  </si>
  <si>
    <t>JAUNE : KIT 26 pièces</t>
  </si>
  <si>
    <t>TOTAL DU KIT 57</t>
  </si>
  <si>
    <t>OFFRE IMPLANTATION</t>
  </si>
  <si>
    <r>
      <rPr>
        <b/>
        <sz val="11"/>
        <color theme="1"/>
        <rFont val="Calibri"/>
        <family val="2"/>
        <scheme val="minor"/>
      </rPr>
      <t xml:space="preserve">BASE OR </t>
    </r>
    <r>
      <rPr>
        <sz val="11"/>
        <color theme="1"/>
        <rFont val="Calibri"/>
        <family val="2"/>
        <scheme val="minor"/>
      </rPr>
      <t xml:space="preserve">
en €/kg</t>
    </r>
  </si>
  <si>
    <t>Or Gris                 + 12€</t>
  </si>
  <si>
    <t>Brossée ou Givré              + 2€</t>
  </si>
  <si>
    <t>Gravure intérieure              + 6,50€</t>
  </si>
  <si>
    <t xml:space="preserve">Or Rose                + 14€ </t>
  </si>
  <si>
    <t>Intérieur confort              + 2€</t>
  </si>
  <si>
    <t>ALLIANCES CLASSIQUES (JONC, RUBAN et BOMBÉ)</t>
  </si>
  <si>
    <t>ALLIANCES DIAMANTÉES</t>
  </si>
  <si>
    <t>ALLIANCES BICOLORES</t>
  </si>
  <si>
    <t>Largeur 
en mm</t>
  </si>
  <si>
    <r>
      <t xml:space="preserve">Prix </t>
    </r>
    <r>
      <rPr>
        <b/>
        <sz val="11"/>
        <color theme="1"/>
        <rFont val="Calibri"/>
        <family val="2"/>
        <scheme val="minor"/>
      </rPr>
      <t>façon</t>
    </r>
    <r>
      <rPr>
        <sz val="11"/>
        <color theme="1"/>
        <rFont val="Calibri"/>
        <family val="2"/>
        <scheme val="minor"/>
      </rPr>
      <t xml:space="preserve">
Or jaune</t>
    </r>
  </si>
  <si>
    <t>-</t>
  </si>
  <si>
    <r>
      <t xml:space="preserve">KIT de 57 pièces </t>
    </r>
    <r>
      <rPr>
        <sz val="13"/>
        <color theme="1"/>
        <rFont val="Calibri"/>
        <family val="2"/>
        <scheme val="minor"/>
      </rPr>
      <t xml:space="preserve">en Argent et Plaqué Or : </t>
    </r>
    <r>
      <rPr>
        <strike/>
        <sz val="13"/>
        <color theme="1"/>
        <rFont val="Calibri"/>
        <family val="2"/>
        <scheme val="minor"/>
      </rPr>
      <t>2 350</t>
    </r>
    <r>
      <rPr>
        <sz val="13"/>
        <color theme="1"/>
        <rFont val="Calibri"/>
        <family val="2"/>
        <scheme val="minor"/>
      </rPr>
      <t xml:space="preserve">€ HT - Remise implantation de 20% soit </t>
    </r>
    <r>
      <rPr>
        <b/>
        <sz val="13"/>
        <color theme="1"/>
        <rFont val="Calibri"/>
        <family val="2"/>
        <scheme val="minor"/>
      </rPr>
      <t>1 880€</t>
    </r>
  </si>
  <si>
    <r>
      <rPr>
        <b/>
        <sz val="13"/>
        <color theme="1"/>
        <rFont val="Wingdings"/>
        <charset val="2"/>
      </rPr>
      <t>²</t>
    </r>
    <r>
      <rPr>
        <b/>
        <sz val="13"/>
        <color theme="1"/>
        <rFont val="Calibri"/>
        <family val="2"/>
        <scheme val="minor"/>
      </rPr>
      <t xml:space="preserve">  KIT de 26 pièces </t>
    </r>
    <r>
      <rPr>
        <sz val="13"/>
        <color theme="1"/>
        <rFont val="Calibri"/>
        <family val="2"/>
        <scheme val="minor"/>
      </rPr>
      <t xml:space="preserve">en Argent et Plaqué Or : </t>
    </r>
    <r>
      <rPr>
        <strike/>
        <sz val="13"/>
        <color theme="1"/>
        <rFont val="Calibri"/>
        <family val="2"/>
        <scheme val="minor"/>
      </rPr>
      <t>1 090</t>
    </r>
    <r>
      <rPr>
        <sz val="13"/>
        <color theme="1"/>
        <rFont val="Calibri"/>
        <family val="2"/>
        <scheme val="minor"/>
      </rPr>
      <t>€ HT - Remise implantation de 20% soit</t>
    </r>
    <r>
      <rPr>
        <b/>
        <sz val="13"/>
        <color theme="1"/>
        <rFont val="Calibri"/>
        <family val="2"/>
        <scheme val="minor"/>
      </rPr>
      <t xml:space="preserve"> 870€</t>
    </r>
  </si>
  <si>
    <t>PV Façon Argent</t>
  </si>
  <si>
    <r>
      <t xml:space="preserve">PV </t>
    </r>
    <r>
      <rPr>
        <b/>
        <sz val="11"/>
        <color theme="1"/>
        <rFont val="Calibri"/>
        <family val="2"/>
        <scheme val="minor"/>
      </rPr>
      <t>Façon</t>
    </r>
    <r>
      <rPr>
        <sz val="11"/>
        <color theme="1"/>
        <rFont val="Calibri"/>
        <family val="2"/>
        <scheme val="minor"/>
      </rPr>
      <t xml:space="preserve"> Argent</t>
    </r>
  </si>
  <si>
    <r>
      <t xml:space="preserve">Prix </t>
    </r>
    <r>
      <rPr>
        <b/>
        <sz val="11"/>
        <color theme="1"/>
        <rFont val="Calibri"/>
        <family val="2"/>
        <scheme val="minor"/>
      </rPr>
      <t>façon</t>
    </r>
    <r>
      <rPr>
        <sz val="11"/>
        <color theme="1"/>
        <rFont val="Calibri"/>
        <family val="2"/>
        <scheme val="minor"/>
      </rPr>
      <t xml:space="preserve"> 
Or</t>
    </r>
  </si>
  <si>
    <r>
      <t xml:space="preserve">Prix </t>
    </r>
    <r>
      <rPr>
        <b/>
        <sz val="11"/>
        <color theme="1"/>
        <rFont val="Calibri"/>
        <family val="2"/>
        <scheme val="minor"/>
      </rPr>
      <t>façon</t>
    </r>
    <r>
      <rPr>
        <sz val="11"/>
        <color theme="1"/>
        <rFont val="Calibri"/>
        <family val="2"/>
        <scheme val="minor"/>
      </rPr>
      <t xml:space="preserve">
Or</t>
    </r>
  </si>
  <si>
    <t>Palladium :                    sur devis</t>
  </si>
  <si>
    <t>Palladium                             sur devis</t>
  </si>
  <si>
    <t>Poids moyen
en gramme (1)</t>
  </si>
  <si>
    <t>(1) les poids moyens en gramme sont pour une alliance taille 55</t>
  </si>
  <si>
    <t>Bijoux BERMO</t>
  </si>
  <si>
    <t>ZI NORD- 9 rue Westrich</t>
  </si>
  <si>
    <t>TABLEAU DES POIDS ALLIANCES OR 18 K</t>
  </si>
  <si>
    <t>67600 SELESTAT</t>
  </si>
  <si>
    <t>modèles basics</t>
  </si>
  <si>
    <t>2 mm</t>
  </si>
  <si>
    <t>3 mm</t>
  </si>
  <si>
    <t xml:space="preserve">4 mm </t>
  </si>
  <si>
    <t>5 mm</t>
  </si>
  <si>
    <t>modèles diamantés</t>
  </si>
  <si>
    <t>modèles bi-color</t>
  </si>
  <si>
    <t>Ces poids sont donnés à titre indicatif pour une épaisseur de 1,1 -1,2 mm</t>
  </si>
  <si>
    <t>La facturation se fera au poids réel</t>
  </si>
  <si>
    <t>Des variations de poids peuvent aparaitre sur les modèle diamantés en fonction du décor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</si>
</sst>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trike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"/>
      <scheme val="minor"/>
    </font>
    <font>
      <b/>
      <sz val="13"/>
      <color theme="1"/>
      <name val="Wingdings"/>
      <charset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3399FF"/>
      <name val="Calibri"/>
      <family val="2"/>
      <scheme val="minor"/>
    </font>
    <font>
      <b/>
      <sz val="14"/>
      <color rgb="FF3399FF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Up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4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right" vertical="center"/>
    </xf>
    <xf numFmtId="3" fontId="13" fillId="4" borderId="0" xfId="0" applyNumberFormat="1" applyFont="1" applyFill="1" applyAlignment="1">
      <alignment horizontal="right" vertical="center"/>
    </xf>
    <xf numFmtId="0" fontId="0" fillId="5" borderId="0" xfId="0" applyFill="1" applyAlignment="1">
      <alignment horizontal="left" vertical="center"/>
    </xf>
    <xf numFmtId="0" fontId="14" fillId="5" borderId="0" xfId="0" applyFont="1" applyFill="1" applyAlignment="1">
      <alignment horizontal="right" vertical="center"/>
    </xf>
    <xf numFmtId="3" fontId="14" fillId="5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9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6" fontId="0" fillId="0" borderId="0" xfId="0" applyNumberFormat="1" applyAlignment="1">
      <alignment horizontal="right" vertical="center"/>
    </xf>
    <xf numFmtId="0" fontId="23" fillId="0" borderId="0" xfId="0" applyFont="1" applyAlignment="1">
      <alignment horizontal="left" vertical="center"/>
    </xf>
    <xf numFmtId="164" fontId="0" fillId="0" borderId="3" xfId="0" applyNumberFormat="1" applyBorder="1" applyAlignment="1">
      <alignment horizontal="right" vertical="center" indent="1"/>
    </xf>
    <xf numFmtId="4" fontId="0" fillId="0" borderId="3" xfId="0" applyNumberFormat="1" applyBorder="1" applyAlignment="1">
      <alignment horizontal="right" vertical="center" indent="1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" fontId="0" fillId="7" borderId="14" xfId="0" applyNumberFormat="1" applyFill="1" applyBorder="1" applyAlignment="1">
      <alignment horizontal="right" vertical="center" indent="1"/>
    </xf>
    <xf numFmtId="4" fontId="0" fillId="0" borderId="0" xfId="0" applyNumberFormat="1" applyAlignment="1">
      <alignment horizontal="right" vertical="center" indent="1"/>
    </xf>
    <xf numFmtId="4" fontId="0" fillId="7" borderId="0" xfId="0" applyNumberFormat="1" applyFill="1" applyAlignment="1">
      <alignment horizontal="right" vertical="center" indent="1"/>
    </xf>
    <xf numFmtId="4" fontId="0" fillId="0" borderId="12" xfId="0" applyNumberFormat="1" applyBorder="1" applyAlignment="1">
      <alignment horizontal="right" vertical="center" indent="1"/>
    </xf>
    <xf numFmtId="0" fontId="0" fillId="5" borderId="0" xfId="0" applyFill="1" applyAlignment="1">
      <alignment horizontal="center" vertical="center" wrapText="1"/>
    </xf>
    <xf numFmtId="4" fontId="0" fillId="0" borderId="1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4" fillId="0" borderId="0" xfId="0" applyFont="1"/>
    <xf numFmtId="0" fontId="13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0" tint="-0.14996795556505021"/>
        </patternFill>
      </fill>
    </dxf>
    <dxf>
      <fill>
        <patternFill>
          <bgColor rgb="FFE7F1F9"/>
        </patternFill>
      </fill>
    </dxf>
    <dxf>
      <fill>
        <patternFill>
          <bgColor theme="0" tint="-0.14996795556505021"/>
        </patternFill>
      </fill>
    </dxf>
    <dxf>
      <fill>
        <patternFill>
          <bgColor rgb="FFE7F1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201083</xdr:colOff>
      <xdr:row>77</xdr:row>
      <xdr:rowOff>74083</xdr:rowOff>
    </xdr:from>
    <xdr:to>
      <xdr:col>10</xdr:col>
      <xdr:colOff>762000</xdr:colOff>
      <xdr:row>81</xdr:row>
      <xdr:rowOff>148167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3FE522B-8EA9-4868-B5D5-1DBA3A9166B3}"/>
            </a:ext>
          </a:extLst>
        </xdr:cNvPr>
        <xdr:cNvSpPr/>
      </xdr:nvSpPr>
      <xdr:spPr>
        <a:xfrm>
          <a:off x="0" y="16142758"/>
          <a:ext cx="7572375" cy="931334"/>
        </a:xfrm>
        <a:prstGeom prst="rect">
          <a:avLst/>
        </a:prstGeom>
        <a:noFill/>
        <a:ln w="28575">
          <a:solidFill>
            <a:srgbClr val="3399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889000</xdr:colOff>
      <xdr:row>4</xdr:row>
      <xdr:rowOff>254000</xdr:rowOff>
    </xdr:from>
    <xdr:to>
      <xdr:col>8</xdr:col>
      <xdr:colOff>666750</xdr:colOff>
      <xdr:row>6</xdr:row>
      <xdr:rowOff>158750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067272E-C243-416E-A0BA-E47834DF46AB}"/>
            </a:ext>
          </a:extLst>
        </xdr:cNvPr>
        <xdr:cNvSpPr txBox="1"/>
      </xdr:nvSpPr>
      <xdr:spPr>
        <a:xfrm rot="21133363">
          <a:off x="4423833" y="1291167"/>
          <a:ext cx="1449917" cy="518583"/>
        </a:xfrm>
        <a:prstGeom prst="rect">
          <a:avLst/>
        </a:prstGeom>
        <a:solidFill>
          <a:srgbClr val="3399FF"/>
        </a:solidFill>
        <a:ln>
          <a:solidFill>
            <a:srgbClr val="0000FF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/>
              </a:solidFill>
            </a:rPr>
            <a:t>Changez la base pour modifier les prix 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223308</xdr:colOff>
      <xdr:row>21</xdr:row>
      <xdr:rowOff>153461</xdr:rowOff>
    </xdr:from>
    <xdr:to>
      <xdr:col>17</xdr:col>
      <xdr:colOff>855133</xdr:colOff>
      <xdr:row>23</xdr:row>
      <xdr:rowOff>147607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3FA3D0-8179-4117-8421-369E76083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7258" y="4887386"/>
          <a:ext cx="1498600" cy="375146"/>
        </a:xfrm>
        <a:prstGeom prst="rect">
          <a:avLst/>
        </a:prstGeom>
      </xdr:spPr>
    </xdr:pic>
    <xdr:clientData/>
  </xdr:twoCellAnchor>
  <xdr:twoCellAnchor>
    <xdr:from>
      <xdr:col>14</xdr:col>
      <xdr:colOff>179916</xdr:colOff>
      <xdr:row>1</xdr:row>
      <xdr:rowOff>433918</xdr:rowOff>
    </xdr:from>
    <xdr:to>
      <xdr:col>15</xdr:col>
      <xdr:colOff>762000</xdr:colOff>
      <xdr:row>4</xdr:row>
      <xdr:rowOff>52918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F377C9A-987B-4497-92B6-49C38D4E653B}"/>
            </a:ext>
          </a:extLst>
        </xdr:cNvPr>
        <xdr:cNvSpPr txBox="1"/>
      </xdr:nvSpPr>
      <xdr:spPr>
        <a:xfrm rot="21133363">
          <a:off x="11000316" y="500593"/>
          <a:ext cx="1448859" cy="514350"/>
        </a:xfrm>
        <a:prstGeom prst="rect">
          <a:avLst/>
        </a:prstGeom>
        <a:solidFill>
          <a:srgbClr val="3399FF"/>
        </a:solidFill>
        <a:ln>
          <a:solidFill>
            <a:srgbClr val="0000FF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1"/>
              </a:solidFill>
            </a:rPr>
            <a:t>Changez la base pour modifier les prix 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7403-B3A4-449C-8A12-D8AAE2262523}">
  <sheetPr>
    <pageSetUpPr fitToPage="1"/>
  </sheetPr>
  <dimension ref="A1:U84"/>
  <sheetViews>
    <sheetView showGridLines="0" tabSelected="1" zoomScale="90" zoomScaleNormal="90" workbookViewId="0">
      <pane ySplit="9" topLeftCell="A10" activePane="bottomLeft" state="frozen"/>
      <selection pane="bottomLeft" activeCell="S5" sqref="S5"/>
    </sheetView>
  </sheetViews>
  <sheetFormatPr baseColWidth="10" defaultRowHeight="15"/>
  <cols>
    <col min="1" max="1" width="3.7109375" style="1" hidden="1" customWidth="1"/>
    <col min="2" max="2" width="24.5703125" style="4" customWidth="1"/>
    <col min="3" max="3" width="6.5703125" style="1" customWidth="1"/>
    <col min="4" max="4" width="11.42578125" style="3" customWidth="1"/>
    <col min="5" max="5" width="10.42578125" style="1" customWidth="1"/>
    <col min="6" max="6" width="13.7109375" style="1" bestFit="1" customWidth="1"/>
    <col min="7" max="7" width="12.28515625" style="1" hidden="1" customWidth="1"/>
    <col min="8" max="8" width="11.42578125" style="4"/>
    <col min="9" max="9" width="11.42578125" style="1"/>
    <col min="10" max="10" width="12.5703125" style="1" customWidth="1"/>
    <col min="11" max="12" width="11.5703125" style="1" customWidth="1"/>
    <col min="13" max="20" width="11.42578125" style="1"/>
    <col min="21" max="21" width="0" style="1" hidden="1" customWidth="1"/>
    <col min="22" max="16384" width="11.42578125" style="1"/>
  </cols>
  <sheetData>
    <row r="1" spans="1:21" ht="36" customHeight="1">
      <c r="B1" s="2" t="s">
        <v>0</v>
      </c>
      <c r="C1" s="2"/>
    </row>
    <row r="2" spans="1:21">
      <c r="B2" s="1" t="s">
        <v>1</v>
      </c>
      <c r="C2" s="5" t="s">
        <v>2</v>
      </c>
      <c r="F2" s="5" t="s">
        <v>3</v>
      </c>
      <c r="I2" s="5" t="s">
        <v>4</v>
      </c>
      <c r="M2" s="1" t="s">
        <v>5</v>
      </c>
    </row>
    <row r="3" spans="1:21">
      <c r="B3" s="1"/>
      <c r="C3" s="5" t="s">
        <v>6</v>
      </c>
      <c r="F3" s="5" t="s">
        <v>7</v>
      </c>
      <c r="I3" s="5" t="s">
        <v>109</v>
      </c>
      <c r="M3" s="1" t="s">
        <v>8</v>
      </c>
    </row>
    <row r="4" spans="1:21" ht="15.75" thickBot="1">
      <c r="B4" s="1"/>
      <c r="H4" s="1"/>
      <c r="J4" s="6"/>
      <c r="K4" s="7"/>
    </row>
    <row r="5" spans="1:21" ht="32.25" customHeight="1" thickBot="1">
      <c r="B5" s="1" t="s">
        <v>9</v>
      </c>
      <c r="I5" s="6"/>
      <c r="J5" s="8" t="s">
        <v>10</v>
      </c>
      <c r="K5" s="9">
        <v>140000</v>
      </c>
      <c r="M5" s="1" t="s">
        <v>11</v>
      </c>
    </row>
    <row r="6" spans="1:21" ht="15.75" thickBot="1">
      <c r="G6" s="10"/>
      <c r="K6" s="11"/>
    </row>
    <row r="7" spans="1:21" ht="32.25" customHeight="1" thickBot="1">
      <c r="G7" s="10"/>
      <c r="I7" s="3"/>
      <c r="J7" s="8" t="s">
        <v>12</v>
      </c>
      <c r="K7" s="9">
        <v>2300</v>
      </c>
    </row>
    <row r="8" spans="1:21">
      <c r="G8" s="10"/>
      <c r="I8" s="3"/>
      <c r="J8" s="12"/>
      <c r="K8" s="11"/>
    </row>
    <row r="9" spans="1:21" s="13" customFormat="1" ht="60">
      <c r="B9" s="14" t="s">
        <v>13</v>
      </c>
      <c r="C9" s="15" t="s">
        <v>14</v>
      </c>
      <c r="D9" s="73" t="s">
        <v>15</v>
      </c>
      <c r="E9" s="74"/>
      <c r="F9" s="15" t="s">
        <v>16</v>
      </c>
      <c r="G9" s="14" t="s">
        <v>17</v>
      </c>
      <c r="H9" s="14" t="s">
        <v>111</v>
      </c>
      <c r="I9" s="14" t="s">
        <v>18</v>
      </c>
      <c r="J9" s="14" t="s">
        <v>19</v>
      </c>
      <c r="K9" s="14" t="s">
        <v>20</v>
      </c>
      <c r="M9" s="10" t="s">
        <v>21</v>
      </c>
      <c r="U9" s="66" t="s">
        <v>105</v>
      </c>
    </row>
    <row r="10" spans="1:21">
      <c r="A10" s="16">
        <v>1</v>
      </c>
      <c r="B10" s="17" t="s">
        <v>22</v>
      </c>
      <c r="C10" s="18"/>
      <c r="D10" s="19" t="s">
        <v>23</v>
      </c>
      <c r="E10" s="18">
        <v>2</v>
      </c>
      <c r="F10" s="1" t="s">
        <v>24</v>
      </c>
      <c r="G10" s="18" t="s">
        <v>25</v>
      </c>
      <c r="H10" s="4">
        <v>1.8</v>
      </c>
      <c r="I10" s="20">
        <v>26.909254999999998</v>
      </c>
      <c r="J10" s="20">
        <f t="shared" ref="J10:J41" si="0">I10+(($K$5/1000)*0.75*1.15*H10)</f>
        <v>244.25925499999997</v>
      </c>
      <c r="K10" s="21">
        <f>29.574772+($K$7/1000*0.925*1.12*H10)</f>
        <v>33.863811999999996</v>
      </c>
      <c r="L10" s="22"/>
      <c r="M10" s="10" t="s">
        <v>25</v>
      </c>
    </row>
    <row r="11" spans="1:21">
      <c r="A11" s="23">
        <v>2</v>
      </c>
      <c r="B11" s="17" t="s">
        <v>22</v>
      </c>
      <c r="C11" s="24" t="s">
        <v>26</v>
      </c>
      <c r="D11" s="3" t="s">
        <v>23</v>
      </c>
      <c r="E11" s="1">
        <v>3</v>
      </c>
      <c r="F11" s="1" t="s">
        <v>27</v>
      </c>
      <c r="G11" s="1" t="s">
        <v>28</v>
      </c>
      <c r="H11" s="4">
        <v>2.5</v>
      </c>
      <c r="I11" s="20">
        <v>22.688504999999999</v>
      </c>
      <c r="J11" s="20">
        <f t="shared" si="0"/>
        <v>324.56350499999996</v>
      </c>
      <c r="K11" s="21">
        <f>24.16705+($K$7/1000*0.925*1.12*H11)</f>
        <v>30.12405</v>
      </c>
      <c r="L11" s="22"/>
      <c r="M11" s="1" t="s">
        <v>28</v>
      </c>
    </row>
    <row r="12" spans="1:21">
      <c r="A12" s="25">
        <v>3</v>
      </c>
      <c r="B12" s="17" t="s">
        <v>22</v>
      </c>
      <c r="D12" s="3" t="s">
        <v>23</v>
      </c>
      <c r="E12" s="1">
        <v>4</v>
      </c>
      <c r="F12" s="1" t="s">
        <v>27</v>
      </c>
      <c r="G12" s="1" t="s">
        <v>29</v>
      </c>
      <c r="H12" s="4">
        <v>3.2</v>
      </c>
      <c r="I12" s="20">
        <v>28.8828</v>
      </c>
      <c r="J12" s="20">
        <f t="shared" si="0"/>
        <v>415.28279999999995</v>
      </c>
      <c r="K12" s="21">
        <f>29.300128+($K$7/1000*0.925*1.12*H12)</f>
        <v>36.925088000000002</v>
      </c>
      <c r="L12" s="22"/>
      <c r="M12" s="1" t="s">
        <v>29</v>
      </c>
    </row>
    <row r="13" spans="1:21">
      <c r="A13" s="23">
        <v>4</v>
      </c>
      <c r="B13" s="17" t="s">
        <v>30</v>
      </c>
      <c r="C13" s="24" t="s">
        <v>26</v>
      </c>
      <c r="D13" s="19" t="s">
        <v>31</v>
      </c>
      <c r="E13" s="18">
        <v>3</v>
      </c>
      <c r="F13" s="1" t="s">
        <v>24</v>
      </c>
      <c r="G13" s="18" t="s">
        <v>28</v>
      </c>
      <c r="H13" s="4">
        <v>2.5</v>
      </c>
      <c r="I13" s="20">
        <v>25.575755000000001</v>
      </c>
      <c r="J13" s="20">
        <f t="shared" si="0"/>
        <v>327.45075499999996</v>
      </c>
      <c r="K13" s="21">
        <f>29.01825+($K$7/1000*0.925*1.12*H13)</f>
        <v>34.975249999999996</v>
      </c>
      <c r="L13" s="22"/>
      <c r="M13" s="10" t="s">
        <v>28</v>
      </c>
    </row>
    <row r="14" spans="1:21">
      <c r="A14" s="25">
        <v>5</v>
      </c>
      <c r="B14" s="17" t="s">
        <v>30</v>
      </c>
      <c r="D14" s="3" t="s">
        <v>31</v>
      </c>
      <c r="E14" s="1">
        <v>4</v>
      </c>
      <c r="F14" s="1" t="s">
        <v>27</v>
      </c>
      <c r="G14" s="1" t="s">
        <v>28</v>
      </c>
      <c r="H14" s="4">
        <v>3.2</v>
      </c>
      <c r="I14" s="20">
        <v>27.995549999999998</v>
      </c>
      <c r="J14" s="20">
        <f t="shared" si="0"/>
        <v>414.39554999999996</v>
      </c>
      <c r="K14" s="21">
        <f>25.320128+($K$7/1000*0.925*1.12*H14)</f>
        <v>32.945087999999998</v>
      </c>
      <c r="L14" s="22"/>
      <c r="M14" s="1" t="s">
        <v>28</v>
      </c>
    </row>
    <row r="15" spans="1:21">
      <c r="A15" s="25">
        <v>6</v>
      </c>
      <c r="B15" s="17" t="s">
        <v>30</v>
      </c>
      <c r="C15" s="18"/>
      <c r="D15" s="19" t="s">
        <v>31</v>
      </c>
      <c r="E15" s="18">
        <v>5</v>
      </c>
      <c r="F15" s="1" t="s">
        <v>24</v>
      </c>
      <c r="G15" s="18" t="s">
        <v>29</v>
      </c>
      <c r="H15" s="4">
        <v>4.2</v>
      </c>
      <c r="I15" s="20">
        <v>35.276340000000005</v>
      </c>
      <c r="J15" s="20">
        <f t="shared" si="0"/>
        <v>542.42633999999998</v>
      </c>
      <c r="K15" s="21">
        <f>38.796868+($K$7/1000*0.925*1.12*H15)</f>
        <v>48.804628000000008</v>
      </c>
      <c r="L15" s="22"/>
      <c r="M15" s="10" t="s">
        <v>29</v>
      </c>
    </row>
    <row r="16" spans="1:21">
      <c r="A16" s="25">
        <v>7</v>
      </c>
      <c r="B16" s="17" t="s">
        <v>32</v>
      </c>
      <c r="C16" s="18"/>
      <c r="D16" s="19" t="s">
        <v>33</v>
      </c>
      <c r="E16" s="18">
        <v>3</v>
      </c>
      <c r="F16" s="1" t="s">
        <v>24</v>
      </c>
      <c r="G16" s="18" t="s">
        <v>28</v>
      </c>
      <c r="H16" s="4">
        <v>2.5</v>
      </c>
      <c r="I16" s="20">
        <v>23.575755000000001</v>
      </c>
      <c r="J16" s="20">
        <f t="shared" si="0"/>
        <v>325.45075499999996</v>
      </c>
      <c r="K16" s="21">
        <f>29.01825+($K$7/1000*0.925*1.12*H16)</f>
        <v>34.975249999999996</v>
      </c>
      <c r="L16" s="22"/>
      <c r="M16" s="10" t="s">
        <v>28</v>
      </c>
    </row>
    <row r="17" spans="1:21">
      <c r="A17" s="25">
        <v>8</v>
      </c>
      <c r="B17" s="17" t="s">
        <v>32</v>
      </c>
      <c r="D17" s="3" t="s">
        <v>33</v>
      </c>
      <c r="E17" s="1">
        <v>4</v>
      </c>
      <c r="F17" s="1" t="s">
        <v>27</v>
      </c>
      <c r="G17" s="1" t="s">
        <v>25</v>
      </c>
      <c r="H17" s="4">
        <v>3.2</v>
      </c>
      <c r="I17" s="20">
        <v>28.8828</v>
      </c>
      <c r="J17" s="20">
        <f t="shared" si="0"/>
        <v>415.28279999999995</v>
      </c>
      <c r="K17" s="21">
        <f>29.300128+($K$7/1000*0.925*1.12*H17)</f>
        <v>36.925088000000002</v>
      </c>
      <c r="L17" s="22"/>
      <c r="M17" s="1" t="s">
        <v>25</v>
      </c>
    </row>
    <row r="18" spans="1:21">
      <c r="A18" s="23">
        <v>9</v>
      </c>
      <c r="B18" s="17" t="s">
        <v>32</v>
      </c>
      <c r="C18" s="24" t="s">
        <v>26</v>
      </c>
      <c r="D18" s="3" t="s">
        <v>33</v>
      </c>
      <c r="E18" s="1">
        <v>5</v>
      </c>
      <c r="F18" s="1" t="s">
        <v>27</v>
      </c>
      <c r="G18" s="1" t="s">
        <v>28</v>
      </c>
      <c r="H18" s="4">
        <v>4.2</v>
      </c>
      <c r="I18" s="20">
        <v>25.501840000000001</v>
      </c>
      <c r="J18" s="20">
        <f t="shared" si="0"/>
        <v>532.65183999999999</v>
      </c>
      <c r="K18" s="21">
        <f>26.718468+($K$7/1000*0.925*1.12*H18)</f>
        <v>36.726228000000006</v>
      </c>
      <c r="L18" s="22"/>
      <c r="M18" s="1" t="s">
        <v>28</v>
      </c>
    </row>
    <row r="19" spans="1:21">
      <c r="A19" s="25">
        <v>10</v>
      </c>
      <c r="B19" s="17" t="s">
        <v>34</v>
      </c>
      <c r="D19" s="3" t="s">
        <v>35</v>
      </c>
      <c r="E19" s="1">
        <v>2.5</v>
      </c>
      <c r="F19" s="1" t="s">
        <v>27</v>
      </c>
      <c r="G19" s="1" t="s">
        <v>28</v>
      </c>
      <c r="H19" s="4">
        <v>2.2000000000000002</v>
      </c>
      <c r="I19" s="20">
        <v>20.935360000000003</v>
      </c>
      <c r="J19" s="20">
        <f t="shared" si="0"/>
        <v>286.58535999999998</v>
      </c>
      <c r="K19" s="21">
        <f>29.109388+($K$7/1000*0.925*1.12*H19)</f>
        <v>34.351548000000001</v>
      </c>
      <c r="L19" s="22"/>
      <c r="M19" s="1" t="s">
        <v>28</v>
      </c>
    </row>
    <row r="20" spans="1:21">
      <c r="A20" s="23">
        <v>11</v>
      </c>
      <c r="B20" s="17" t="s">
        <v>34</v>
      </c>
      <c r="C20" s="24" t="s">
        <v>26</v>
      </c>
      <c r="D20" s="19" t="s">
        <v>35</v>
      </c>
      <c r="E20" s="18">
        <v>4</v>
      </c>
      <c r="F20" s="1" t="s">
        <v>36</v>
      </c>
      <c r="G20" s="1" t="s">
        <v>28</v>
      </c>
      <c r="H20" s="4">
        <v>3.2</v>
      </c>
      <c r="I20" s="20">
        <v>28.8828</v>
      </c>
      <c r="J20" s="20">
        <f t="shared" si="0"/>
        <v>415.28279999999995</v>
      </c>
      <c r="K20" s="21">
        <f>35.530528+($K$7/1000*0.925*1.12*H20)</f>
        <v>43.155487999999998</v>
      </c>
      <c r="L20" s="22"/>
      <c r="M20" s="10" t="s">
        <v>28</v>
      </c>
    </row>
    <row r="21" spans="1:21">
      <c r="A21" s="23">
        <v>12</v>
      </c>
      <c r="B21" s="17" t="s">
        <v>37</v>
      </c>
      <c r="C21" s="24" t="s">
        <v>26</v>
      </c>
      <c r="D21" s="3" t="s">
        <v>38</v>
      </c>
      <c r="E21" s="1">
        <v>3</v>
      </c>
      <c r="F21" s="1" t="s">
        <v>24</v>
      </c>
      <c r="H21" s="4">
        <v>2.5</v>
      </c>
      <c r="I21" s="20">
        <v>52.168032000000004</v>
      </c>
      <c r="J21" s="20">
        <f t="shared" si="0"/>
        <v>354.04303199999993</v>
      </c>
      <c r="K21" s="21">
        <f>U21+($K$7/1000*0.925*1.12*H21)</f>
        <v>40.92</v>
      </c>
      <c r="L21" s="22"/>
      <c r="U21" s="65">
        <v>34.963000000000001</v>
      </c>
    </row>
    <row r="22" spans="1:21">
      <c r="A22" s="25">
        <v>13</v>
      </c>
      <c r="B22" s="17" t="s">
        <v>37</v>
      </c>
      <c r="D22" s="3" t="s">
        <v>39</v>
      </c>
      <c r="E22" s="1">
        <v>5</v>
      </c>
      <c r="F22" s="1" t="s">
        <v>27</v>
      </c>
      <c r="H22" s="4">
        <v>4.2</v>
      </c>
      <c r="I22" s="20">
        <v>60.336575999999994</v>
      </c>
      <c r="J22" s="20">
        <f t="shared" si="0"/>
        <v>567.48657600000001</v>
      </c>
      <c r="K22" s="21">
        <f t="shared" ref="K22:K60" si="1">U22+($K$7/1000*0.925*1.12*H22)</f>
        <v>47.100000000000009</v>
      </c>
      <c r="L22" s="22"/>
      <c r="U22" s="65">
        <v>37.092240000000004</v>
      </c>
    </row>
    <row r="23" spans="1:21">
      <c r="A23" s="25">
        <v>14</v>
      </c>
      <c r="B23" s="17" t="s">
        <v>37</v>
      </c>
      <c r="D23" s="3" t="s">
        <v>40</v>
      </c>
      <c r="E23" s="1">
        <v>4</v>
      </c>
      <c r="F23" s="1" t="s">
        <v>24</v>
      </c>
      <c r="H23" s="4">
        <v>3.2</v>
      </c>
      <c r="I23" s="20">
        <v>56.317391999999998</v>
      </c>
      <c r="J23" s="20">
        <f t="shared" si="0"/>
        <v>442.71739199999996</v>
      </c>
      <c r="K23" s="21">
        <f t="shared" si="1"/>
        <v>43.14</v>
      </c>
      <c r="L23" s="22"/>
      <c r="U23" s="65">
        <v>35.515039999999999</v>
      </c>
    </row>
    <row r="24" spans="1:21">
      <c r="A24" s="25">
        <v>15</v>
      </c>
      <c r="B24" s="17" t="s">
        <v>37</v>
      </c>
      <c r="D24" s="3" t="s">
        <v>41</v>
      </c>
      <c r="E24" s="1">
        <v>4</v>
      </c>
      <c r="F24" s="1" t="s">
        <v>24</v>
      </c>
      <c r="H24" s="4">
        <v>3.2</v>
      </c>
      <c r="I24" s="20">
        <v>56.317391999999998</v>
      </c>
      <c r="J24" s="20">
        <f t="shared" si="0"/>
        <v>442.71739199999996</v>
      </c>
      <c r="K24" s="21">
        <f t="shared" si="1"/>
        <v>43.14</v>
      </c>
      <c r="L24" s="22"/>
      <c r="U24" s="65">
        <v>35.515039999999999</v>
      </c>
    </row>
    <row r="25" spans="1:21">
      <c r="A25" s="23">
        <v>16</v>
      </c>
      <c r="B25" s="17" t="s">
        <v>37</v>
      </c>
      <c r="C25" s="24" t="s">
        <v>26</v>
      </c>
      <c r="D25" s="3" t="s">
        <v>42</v>
      </c>
      <c r="E25" s="1">
        <v>5</v>
      </c>
      <c r="F25" s="1" t="s">
        <v>27</v>
      </c>
      <c r="H25" s="4">
        <v>4.2</v>
      </c>
      <c r="I25" s="20">
        <v>60.336575999999994</v>
      </c>
      <c r="J25" s="20">
        <f t="shared" si="0"/>
        <v>567.48657600000001</v>
      </c>
      <c r="K25" s="21">
        <f t="shared" si="1"/>
        <v>47.100000000000009</v>
      </c>
      <c r="L25" s="22"/>
      <c r="U25" s="65">
        <v>37.092240000000004</v>
      </c>
    </row>
    <row r="26" spans="1:21">
      <c r="A26" s="23">
        <v>17</v>
      </c>
      <c r="B26" s="17" t="s">
        <v>37</v>
      </c>
      <c r="C26" s="24" t="s">
        <v>26</v>
      </c>
      <c r="D26" s="3" t="s">
        <v>43</v>
      </c>
      <c r="E26" s="1">
        <v>2</v>
      </c>
      <c r="F26" s="1" t="s">
        <v>24</v>
      </c>
      <c r="H26" s="4">
        <v>1.8</v>
      </c>
      <c r="I26" s="20">
        <v>45.138528000000001</v>
      </c>
      <c r="J26" s="20">
        <f t="shared" si="0"/>
        <v>262.48852799999997</v>
      </c>
      <c r="K26" s="21">
        <f t="shared" si="1"/>
        <v>33.1</v>
      </c>
      <c r="L26" s="22"/>
      <c r="U26" s="65">
        <v>28.810960000000001</v>
      </c>
    </row>
    <row r="27" spans="1:21">
      <c r="A27" s="23">
        <v>18</v>
      </c>
      <c r="B27" s="17" t="s">
        <v>37</v>
      </c>
      <c r="C27" s="24" t="s">
        <v>26</v>
      </c>
      <c r="D27" s="3" t="s">
        <v>44</v>
      </c>
      <c r="E27" s="1">
        <v>2</v>
      </c>
      <c r="F27" s="1" t="s">
        <v>24</v>
      </c>
      <c r="H27" s="4">
        <v>1.8</v>
      </c>
      <c r="I27" s="20">
        <v>45.138528000000001</v>
      </c>
      <c r="J27" s="20">
        <f t="shared" si="0"/>
        <v>262.48852799999997</v>
      </c>
      <c r="K27" s="21">
        <f t="shared" si="1"/>
        <v>33.1</v>
      </c>
      <c r="L27" s="22"/>
      <c r="U27" s="65">
        <v>28.810960000000001</v>
      </c>
    </row>
    <row r="28" spans="1:21">
      <c r="A28" s="23">
        <v>19</v>
      </c>
      <c r="B28" s="17" t="s">
        <v>37</v>
      </c>
      <c r="C28" s="24" t="s">
        <v>26</v>
      </c>
      <c r="D28" s="3" t="s">
        <v>45</v>
      </c>
      <c r="E28" s="1">
        <v>3</v>
      </c>
      <c r="F28" s="1" t="s">
        <v>24</v>
      </c>
      <c r="H28" s="4">
        <v>2.5</v>
      </c>
      <c r="I28" s="20">
        <v>52.168032000000004</v>
      </c>
      <c r="J28" s="20">
        <f t="shared" si="0"/>
        <v>354.04303199999993</v>
      </c>
      <c r="K28" s="21">
        <f t="shared" si="1"/>
        <v>40.92</v>
      </c>
      <c r="L28" s="22"/>
      <c r="U28" s="65">
        <v>34.963000000000001</v>
      </c>
    </row>
    <row r="29" spans="1:21">
      <c r="A29" s="25">
        <v>20</v>
      </c>
      <c r="B29" s="17" t="s">
        <v>37</v>
      </c>
      <c r="D29" s="3" t="s">
        <v>46</v>
      </c>
      <c r="E29" s="1">
        <v>2</v>
      </c>
      <c r="F29" s="1" t="s">
        <v>27</v>
      </c>
      <c r="H29" s="4">
        <v>1.8</v>
      </c>
      <c r="I29" s="20">
        <v>45.138528000000001</v>
      </c>
      <c r="J29" s="20">
        <f t="shared" si="0"/>
        <v>262.48852799999997</v>
      </c>
      <c r="K29" s="21">
        <f t="shared" si="1"/>
        <v>33.1</v>
      </c>
      <c r="L29" s="22"/>
      <c r="U29" s="65">
        <v>28.810960000000001</v>
      </c>
    </row>
    <row r="30" spans="1:21">
      <c r="A30" s="25">
        <v>21</v>
      </c>
      <c r="B30" s="17" t="s">
        <v>37</v>
      </c>
      <c r="D30" s="3" t="s">
        <v>46</v>
      </c>
      <c r="E30" s="1">
        <v>3</v>
      </c>
      <c r="F30" s="1" t="s">
        <v>27</v>
      </c>
      <c r="H30" s="4">
        <v>2.5</v>
      </c>
      <c r="I30" s="20">
        <v>52.168032000000004</v>
      </c>
      <c r="J30" s="20">
        <f t="shared" si="0"/>
        <v>354.04303199999993</v>
      </c>
      <c r="K30" s="21">
        <f t="shared" si="1"/>
        <v>40.92</v>
      </c>
      <c r="L30" s="22"/>
      <c r="U30" s="65">
        <v>34.963000000000001</v>
      </c>
    </row>
    <row r="31" spans="1:21">
      <c r="A31" s="23">
        <v>22</v>
      </c>
      <c r="B31" s="17" t="s">
        <v>37</v>
      </c>
      <c r="C31" s="24" t="s">
        <v>26</v>
      </c>
      <c r="D31" s="3" t="s">
        <v>47</v>
      </c>
      <c r="E31" s="1">
        <v>5</v>
      </c>
      <c r="F31" s="1" t="s">
        <v>27</v>
      </c>
      <c r="H31" s="4">
        <v>4.2</v>
      </c>
      <c r="I31" s="20">
        <v>60.336575999999994</v>
      </c>
      <c r="J31" s="20">
        <f t="shared" si="0"/>
        <v>567.48657600000001</v>
      </c>
      <c r="K31" s="21">
        <f t="shared" si="1"/>
        <v>47.100000000000009</v>
      </c>
      <c r="L31" s="22"/>
      <c r="U31" s="65">
        <v>37.092240000000004</v>
      </c>
    </row>
    <row r="32" spans="1:21">
      <c r="A32" s="25">
        <v>23</v>
      </c>
      <c r="B32" s="17" t="s">
        <v>37</v>
      </c>
      <c r="D32" s="3" t="s">
        <v>48</v>
      </c>
      <c r="E32" s="1">
        <v>4</v>
      </c>
      <c r="F32" s="1" t="s">
        <v>27</v>
      </c>
      <c r="H32" s="4">
        <v>3.2</v>
      </c>
      <c r="I32" s="20">
        <v>56.317391999999998</v>
      </c>
      <c r="J32" s="20">
        <f t="shared" si="0"/>
        <v>442.71739199999996</v>
      </c>
      <c r="K32" s="21">
        <f t="shared" si="1"/>
        <v>43.14</v>
      </c>
      <c r="L32" s="22"/>
      <c r="U32" s="65">
        <v>35.515039999999999</v>
      </c>
    </row>
    <row r="33" spans="1:21">
      <c r="A33" s="25">
        <v>24</v>
      </c>
      <c r="B33" s="17" t="s">
        <v>37</v>
      </c>
      <c r="D33" s="3" t="s">
        <v>49</v>
      </c>
      <c r="E33" s="1">
        <v>4</v>
      </c>
      <c r="F33" s="1" t="s">
        <v>24</v>
      </c>
      <c r="H33" s="4">
        <v>3.2</v>
      </c>
      <c r="I33" s="20">
        <v>56.317391999999998</v>
      </c>
      <c r="J33" s="20">
        <f t="shared" si="0"/>
        <v>442.71739199999996</v>
      </c>
      <c r="K33" s="21">
        <f t="shared" si="1"/>
        <v>43.14</v>
      </c>
      <c r="L33" s="22"/>
      <c r="U33" s="65">
        <v>35.515039999999999</v>
      </c>
    </row>
    <row r="34" spans="1:21">
      <c r="A34" s="23">
        <v>25</v>
      </c>
      <c r="B34" s="17" t="s">
        <v>37</v>
      </c>
      <c r="C34" s="24" t="s">
        <v>26</v>
      </c>
      <c r="D34" s="3" t="s">
        <v>50</v>
      </c>
      <c r="E34" s="1">
        <v>2</v>
      </c>
      <c r="F34" s="1" t="s">
        <v>24</v>
      </c>
      <c r="H34" s="4">
        <v>1.8</v>
      </c>
      <c r="I34" s="20">
        <v>45.138528000000001</v>
      </c>
      <c r="J34" s="20">
        <f t="shared" si="0"/>
        <v>262.48852799999997</v>
      </c>
      <c r="K34" s="21">
        <f t="shared" si="1"/>
        <v>33.1</v>
      </c>
      <c r="L34" s="22"/>
      <c r="U34" s="65">
        <v>28.810960000000001</v>
      </c>
    </row>
    <row r="35" spans="1:21">
      <c r="A35" s="23">
        <v>26</v>
      </c>
      <c r="B35" s="17" t="s">
        <v>37</v>
      </c>
      <c r="C35" s="24" t="s">
        <v>26</v>
      </c>
      <c r="D35" s="3" t="s">
        <v>51</v>
      </c>
      <c r="E35" s="1">
        <v>3</v>
      </c>
      <c r="F35" s="1" t="s">
        <v>27</v>
      </c>
      <c r="H35" s="4">
        <v>2.5</v>
      </c>
      <c r="I35" s="20">
        <v>52.168032000000004</v>
      </c>
      <c r="J35" s="20">
        <f t="shared" si="0"/>
        <v>354.04303199999993</v>
      </c>
      <c r="K35" s="21">
        <f t="shared" si="1"/>
        <v>40.92</v>
      </c>
      <c r="L35" s="22"/>
      <c r="U35" s="65">
        <v>34.963000000000001</v>
      </c>
    </row>
    <row r="36" spans="1:21">
      <c r="A36" s="23">
        <v>27</v>
      </c>
      <c r="B36" s="17" t="s">
        <v>37</v>
      </c>
      <c r="C36" s="24" t="s">
        <v>26</v>
      </c>
      <c r="D36" s="3" t="s">
        <v>52</v>
      </c>
      <c r="E36" s="1">
        <v>3</v>
      </c>
      <c r="F36" s="1" t="s">
        <v>24</v>
      </c>
      <c r="H36" s="4">
        <v>2.5</v>
      </c>
      <c r="I36" s="20">
        <v>52.168032000000004</v>
      </c>
      <c r="J36" s="20">
        <f t="shared" si="0"/>
        <v>354.04303199999993</v>
      </c>
      <c r="K36" s="21">
        <f t="shared" si="1"/>
        <v>40.92</v>
      </c>
      <c r="L36" s="22"/>
      <c r="U36" s="65">
        <v>34.963000000000001</v>
      </c>
    </row>
    <row r="37" spans="1:21">
      <c r="A37" s="25">
        <v>28</v>
      </c>
      <c r="B37" s="17" t="s">
        <v>37</v>
      </c>
      <c r="D37" s="3" t="s">
        <v>53</v>
      </c>
      <c r="E37" s="1">
        <v>4</v>
      </c>
      <c r="F37" s="1" t="s">
        <v>24</v>
      </c>
      <c r="H37" s="4">
        <v>3.2</v>
      </c>
      <c r="I37" s="20">
        <v>56.317391999999998</v>
      </c>
      <c r="J37" s="20">
        <f t="shared" si="0"/>
        <v>442.71739199999996</v>
      </c>
      <c r="K37" s="21">
        <f t="shared" si="1"/>
        <v>43.14</v>
      </c>
      <c r="L37" s="22"/>
      <c r="U37" s="65">
        <v>35.515039999999999</v>
      </c>
    </row>
    <row r="38" spans="1:21">
      <c r="A38" s="25">
        <v>29</v>
      </c>
      <c r="B38" s="17" t="s">
        <v>37</v>
      </c>
      <c r="D38" s="3" t="s">
        <v>54</v>
      </c>
      <c r="E38" s="1">
        <v>4</v>
      </c>
      <c r="F38" s="1" t="s">
        <v>27</v>
      </c>
      <c r="H38" s="4">
        <v>3.2</v>
      </c>
      <c r="I38" s="20">
        <v>56.317391999999998</v>
      </c>
      <c r="J38" s="20">
        <f t="shared" si="0"/>
        <v>442.71739199999996</v>
      </c>
      <c r="K38" s="21">
        <f t="shared" si="1"/>
        <v>43.135487999999995</v>
      </c>
      <c r="L38" s="22"/>
      <c r="U38" s="65">
        <v>35.510527999999994</v>
      </c>
    </row>
    <row r="39" spans="1:21">
      <c r="A39" s="23">
        <v>30</v>
      </c>
      <c r="B39" s="17" t="s">
        <v>37</v>
      </c>
      <c r="C39" s="24" t="s">
        <v>26</v>
      </c>
      <c r="D39" s="3" t="s">
        <v>55</v>
      </c>
      <c r="E39" s="1">
        <v>4</v>
      </c>
      <c r="F39" s="1" t="s">
        <v>24</v>
      </c>
      <c r="H39" s="4">
        <v>3.2</v>
      </c>
      <c r="I39" s="20">
        <v>56.317391999999998</v>
      </c>
      <c r="J39" s="20">
        <f t="shared" si="0"/>
        <v>442.71739199999996</v>
      </c>
      <c r="K39" s="21">
        <f t="shared" si="1"/>
        <v>43.14</v>
      </c>
      <c r="L39" s="22"/>
      <c r="U39" s="65">
        <v>35.515039999999999</v>
      </c>
    </row>
    <row r="40" spans="1:21">
      <c r="A40" s="25">
        <v>31</v>
      </c>
      <c r="B40" s="17" t="s">
        <v>37</v>
      </c>
      <c r="D40" s="3" t="s">
        <v>56</v>
      </c>
      <c r="E40" s="1">
        <v>3</v>
      </c>
      <c r="F40" s="1" t="s">
        <v>24</v>
      </c>
      <c r="H40" s="4">
        <v>2.5</v>
      </c>
      <c r="I40" s="20">
        <v>52.168032000000004</v>
      </c>
      <c r="J40" s="20">
        <f t="shared" si="0"/>
        <v>354.04303199999993</v>
      </c>
      <c r="K40" s="21">
        <f t="shared" si="1"/>
        <v>40.92</v>
      </c>
      <c r="L40" s="22"/>
      <c r="U40" s="65">
        <v>34.963000000000001</v>
      </c>
    </row>
    <row r="41" spans="1:21">
      <c r="A41" s="25">
        <v>32</v>
      </c>
      <c r="B41" s="17" t="s">
        <v>37</v>
      </c>
      <c r="D41" s="3" t="s">
        <v>57</v>
      </c>
      <c r="E41" s="1">
        <v>2</v>
      </c>
      <c r="F41" s="1" t="s">
        <v>27</v>
      </c>
      <c r="H41" s="4">
        <v>1.8</v>
      </c>
      <c r="I41" s="20">
        <v>45.138528000000001</v>
      </c>
      <c r="J41" s="20">
        <f t="shared" si="0"/>
        <v>262.48852799999997</v>
      </c>
      <c r="K41" s="21">
        <f t="shared" si="1"/>
        <v>33.1</v>
      </c>
      <c r="L41" s="22"/>
      <c r="U41" s="65">
        <v>28.810960000000001</v>
      </c>
    </row>
    <row r="42" spans="1:21">
      <c r="A42" s="23">
        <v>33</v>
      </c>
      <c r="B42" s="17" t="s">
        <v>37</v>
      </c>
      <c r="C42" s="24" t="s">
        <v>26</v>
      </c>
      <c r="D42" s="3" t="s">
        <v>58</v>
      </c>
      <c r="E42" s="1">
        <v>4</v>
      </c>
      <c r="F42" s="1" t="s">
        <v>24</v>
      </c>
      <c r="H42" s="4">
        <v>3.2</v>
      </c>
      <c r="I42" s="20">
        <v>56.317391999999998</v>
      </c>
      <c r="J42" s="20">
        <f t="shared" ref="J42:J60" si="2">I42+(($K$5/1000)*0.75*1.15*H42)</f>
        <v>442.71739199999996</v>
      </c>
      <c r="K42" s="21">
        <f t="shared" si="1"/>
        <v>43.14</v>
      </c>
      <c r="L42" s="22"/>
      <c r="U42" s="65">
        <v>35.515039999999999</v>
      </c>
    </row>
    <row r="43" spans="1:21">
      <c r="A43" s="25">
        <v>34</v>
      </c>
      <c r="B43" s="17" t="s">
        <v>37</v>
      </c>
      <c r="D43" s="3" t="s">
        <v>59</v>
      </c>
      <c r="E43" s="1">
        <v>2</v>
      </c>
      <c r="F43" s="1" t="s">
        <v>24</v>
      </c>
      <c r="H43" s="4">
        <v>1.8</v>
      </c>
      <c r="I43" s="20">
        <v>45.138528000000001</v>
      </c>
      <c r="J43" s="20">
        <f t="shared" si="2"/>
        <v>262.48852799999997</v>
      </c>
      <c r="K43" s="21">
        <f t="shared" si="1"/>
        <v>33.1</v>
      </c>
      <c r="U43" s="65">
        <v>28.810960000000001</v>
      </c>
    </row>
    <row r="44" spans="1:21">
      <c r="A44" s="25">
        <v>35</v>
      </c>
      <c r="B44" s="17" t="s">
        <v>37</v>
      </c>
      <c r="D44" s="3" t="s">
        <v>60</v>
      </c>
      <c r="E44" s="1">
        <v>2</v>
      </c>
      <c r="F44" s="1" t="s">
        <v>24</v>
      </c>
      <c r="H44" s="4">
        <v>1.8</v>
      </c>
      <c r="I44" s="20">
        <v>45.138528000000001</v>
      </c>
      <c r="J44" s="20">
        <f t="shared" si="2"/>
        <v>262.48852799999997</v>
      </c>
      <c r="K44" s="21">
        <f t="shared" si="1"/>
        <v>33.1</v>
      </c>
      <c r="U44" s="65">
        <v>28.810960000000001</v>
      </c>
    </row>
    <row r="45" spans="1:21">
      <c r="A45" s="23">
        <v>36</v>
      </c>
      <c r="B45" s="17" t="s">
        <v>37</v>
      </c>
      <c r="C45" s="24" t="s">
        <v>26</v>
      </c>
      <c r="D45" s="3" t="s">
        <v>61</v>
      </c>
      <c r="E45" s="1">
        <v>3</v>
      </c>
      <c r="F45" s="1" t="s">
        <v>27</v>
      </c>
      <c r="H45" s="4">
        <v>2.5</v>
      </c>
      <c r="I45" s="20">
        <v>52.168032000000004</v>
      </c>
      <c r="J45" s="20">
        <f t="shared" si="2"/>
        <v>354.04303199999993</v>
      </c>
      <c r="K45" s="21">
        <f t="shared" si="1"/>
        <v>40.92</v>
      </c>
      <c r="U45" s="65">
        <v>34.963000000000001</v>
      </c>
    </row>
    <row r="46" spans="1:21">
      <c r="A46" s="23">
        <v>37</v>
      </c>
      <c r="B46" s="17" t="s">
        <v>37</v>
      </c>
      <c r="C46" s="24" t="s">
        <v>26</v>
      </c>
      <c r="D46" s="3" t="s">
        <v>62</v>
      </c>
      <c r="E46" s="1">
        <v>3</v>
      </c>
      <c r="F46" s="1" t="s">
        <v>24</v>
      </c>
      <c r="H46" s="4">
        <v>2.5</v>
      </c>
      <c r="I46" s="20">
        <v>52.168032000000004</v>
      </c>
      <c r="J46" s="20">
        <f t="shared" si="2"/>
        <v>354.04303199999993</v>
      </c>
      <c r="K46" s="21">
        <f t="shared" si="1"/>
        <v>40.92</v>
      </c>
      <c r="U46" s="65">
        <v>34.963000000000001</v>
      </c>
    </row>
    <row r="47" spans="1:21">
      <c r="A47" s="25">
        <v>38</v>
      </c>
      <c r="B47" s="17" t="s">
        <v>37</v>
      </c>
      <c r="D47" s="3" t="s">
        <v>63</v>
      </c>
      <c r="E47" s="1">
        <v>2</v>
      </c>
      <c r="F47" s="1" t="s">
        <v>27</v>
      </c>
      <c r="H47" s="4">
        <v>1.8</v>
      </c>
      <c r="I47" s="20">
        <v>45.138528000000001</v>
      </c>
      <c r="J47" s="20">
        <f t="shared" si="2"/>
        <v>262.48852799999997</v>
      </c>
      <c r="K47" s="21">
        <f t="shared" si="1"/>
        <v>33.1</v>
      </c>
      <c r="U47" s="65">
        <v>28.810960000000001</v>
      </c>
    </row>
    <row r="48" spans="1:21">
      <c r="A48" s="25">
        <v>39</v>
      </c>
      <c r="B48" s="17" t="s">
        <v>37</v>
      </c>
      <c r="D48" s="3" t="s">
        <v>64</v>
      </c>
      <c r="E48" s="1">
        <v>3</v>
      </c>
      <c r="F48" s="1" t="s">
        <v>27</v>
      </c>
      <c r="H48" s="4">
        <v>2.5</v>
      </c>
      <c r="I48" s="20">
        <v>52.168032000000004</v>
      </c>
      <c r="J48" s="20">
        <f t="shared" si="2"/>
        <v>354.04303199999993</v>
      </c>
      <c r="K48" s="21">
        <f t="shared" si="1"/>
        <v>40.92</v>
      </c>
      <c r="U48" s="65">
        <v>34.963000000000001</v>
      </c>
    </row>
    <row r="49" spans="1:21">
      <c r="A49" s="23">
        <v>40</v>
      </c>
      <c r="B49" s="17" t="s">
        <v>37</v>
      </c>
      <c r="C49" s="24" t="s">
        <v>26</v>
      </c>
      <c r="D49" s="3" t="s">
        <v>65</v>
      </c>
      <c r="E49" s="1">
        <v>2</v>
      </c>
      <c r="F49" s="1" t="s">
        <v>27</v>
      </c>
      <c r="H49" s="4">
        <v>1.8</v>
      </c>
      <c r="I49" s="20">
        <v>45.138528000000001</v>
      </c>
      <c r="J49" s="20">
        <f t="shared" si="2"/>
        <v>262.48852799999997</v>
      </c>
      <c r="K49" s="21">
        <f t="shared" si="1"/>
        <v>33.1</v>
      </c>
      <c r="U49" s="65">
        <v>28.810960000000001</v>
      </c>
    </row>
    <row r="50" spans="1:21">
      <c r="A50" s="23">
        <v>41</v>
      </c>
      <c r="B50" s="17" t="s">
        <v>37</v>
      </c>
      <c r="C50" s="24" t="s">
        <v>26</v>
      </c>
      <c r="D50" s="3" t="s">
        <v>66</v>
      </c>
      <c r="E50" s="1">
        <v>3</v>
      </c>
      <c r="F50" s="1" t="s">
        <v>27</v>
      </c>
      <c r="H50" s="4">
        <v>2.5</v>
      </c>
      <c r="I50" s="20">
        <v>52.168032000000004</v>
      </c>
      <c r="J50" s="20">
        <f t="shared" si="2"/>
        <v>354.04303199999993</v>
      </c>
      <c r="K50" s="21">
        <f t="shared" si="1"/>
        <v>40.92</v>
      </c>
      <c r="U50" s="65">
        <v>34.963000000000001</v>
      </c>
    </row>
    <row r="51" spans="1:21">
      <c r="A51" s="25">
        <v>42</v>
      </c>
      <c r="B51" s="17" t="s">
        <v>37</v>
      </c>
      <c r="D51" s="3" t="s">
        <v>67</v>
      </c>
      <c r="E51" s="1">
        <v>4</v>
      </c>
      <c r="F51" s="1" t="s">
        <v>27</v>
      </c>
      <c r="H51" s="4">
        <v>3.2</v>
      </c>
      <c r="I51" s="20">
        <v>56.317391999999998</v>
      </c>
      <c r="J51" s="20">
        <f t="shared" si="2"/>
        <v>442.71739199999996</v>
      </c>
      <c r="K51" s="21">
        <f t="shared" si="1"/>
        <v>43.135487999999995</v>
      </c>
      <c r="U51" s="65">
        <v>35.510527999999994</v>
      </c>
    </row>
    <row r="52" spans="1:21">
      <c r="A52" s="23">
        <v>43</v>
      </c>
      <c r="B52" s="17" t="s">
        <v>37</v>
      </c>
      <c r="C52" s="24" t="s">
        <v>26</v>
      </c>
      <c r="D52" s="3" t="s">
        <v>68</v>
      </c>
      <c r="E52" s="1">
        <v>3</v>
      </c>
      <c r="F52" s="1" t="s">
        <v>27</v>
      </c>
      <c r="H52" s="4">
        <v>2.5</v>
      </c>
      <c r="I52" s="20">
        <v>52.168032000000004</v>
      </c>
      <c r="J52" s="20">
        <f t="shared" si="2"/>
        <v>354.04303199999993</v>
      </c>
      <c r="K52" s="21">
        <f t="shared" si="1"/>
        <v>40.92</v>
      </c>
      <c r="U52" s="65">
        <v>34.963000000000001</v>
      </c>
    </row>
    <row r="53" spans="1:21">
      <c r="A53" s="23">
        <v>44</v>
      </c>
      <c r="B53" s="17" t="s">
        <v>37</v>
      </c>
      <c r="C53" s="24" t="s">
        <v>26</v>
      </c>
      <c r="D53" s="3" t="s">
        <v>69</v>
      </c>
      <c r="E53" s="1">
        <v>4</v>
      </c>
      <c r="F53" s="1" t="s">
        <v>24</v>
      </c>
      <c r="H53" s="4">
        <v>3.2</v>
      </c>
      <c r="I53" s="20">
        <v>56.317391999999998</v>
      </c>
      <c r="J53" s="20">
        <f t="shared" si="2"/>
        <v>442.71739199999996</v>
      </c>
      <c r="K53" s="21">
        <f t="shared" si="1"/>
        <v>43.14</v>
      </c>
      <c r="U53" s="65">
        <v>35.515039999999999</v>
      </c>
    </row>
    <row r="54" spans="1:21">
      <c r="A54" s="25">
        <v>45</v>
      </c>
      <c r="B54" s="17" t="s">
        <v>37</v>
      </c>
      <c r="D54" s="3" t="s">
        <v>70</v>
      </c>
      <c r="E54" s="1">
        <v>3</v>
      </c>
      <c r="F54" s="1" t="s">
        <v>24</v>
      </c>
      <c r="H54" s="4">
        <v>2.5</v>
      </c>
      <c r="I54" s="20">
        <v>52.168032000000004</v>
      </c>
      <c r="J54" s="20">
        <f t="shared" si="2"/>
        <v>354.04303199999993</v>
      </c>
      <c r="K54" s="21">
        <f t="shared" si="1"/>
        <v>40.92</v>
      </c>
      <c r="U54" s="65">
        <v>34.963000000000001</v>
      </c>
    </row>
    <row r="55" spans="1:21">
      <c r="A55" s="25">
        <v>46</v>
      </c>
      <c r="B55" s="17" t="s">
        <v>37</v>
      </c>
      <c r="D55" s="3" t="s">
        <v>71</v>
      </c>
      <c r="E55" s="1">
        <v>4</v>
      </c>
      <c r="F55" s="1" t="s">
        <v>24</v>
      </c>
      <c r="H55" s="4">
        <v>3.2</v>
      </c>
      <c r="I55" s="20">
        <v>56.317391999999998</v>
      </c>
      <c r="J55" s="20">
        <f t="shared" si="2"/>
        <v>442.71739199999996</v>
      </c>
      <c r="K55" s="21">
        <f t="shared" si="1"/>
        <v>43.14</v>
      </c>
      <c r="U55" s="65">
        <v>35.515039999999999</v>
      </c>
    </row>
    <row r="56" spans="1:21">
      <c r="A56" s="25">
        <v>47</v>
      </c>
      <c r="B56" s="17" t="s">
        <v>37</v>
      </c>
      <c r="D56" s="3" t="s">
        <v>72</v>
      </c>
      <c r="E56" s="1">
        <v>4</v>
      </c>
      <c r="F56" s="1" t="s">
        <v>24</v>
      </c>
      <c r="H56" s="4">
        <v>3.2</v>
      </c>
      <c r="I56" s="20">
        <v>56.317391999999998</v>
      </c>
      <c r="J56" s="20">
        <f t="shared" si="2"/>
        <v>442.71739199999996</v>
      </c>
      <c r="K56" s="21">
        <f t="shared" si="1"/>
        <v>43.14</v>
      </c>
      <c r="L56" s="22"/>
      <c r="U56" s="65">
        <v>35.515039999999999</v>
      </c>
    </row>
    <row r="57" spans="1:21">
      <c r="A57" s="25">
        <v>48</v>
      </c>
      <c r="B57" s="17" t="s">
        <v>37</v>
      </c>
      <c r="D57" s="3" t="s">
        <v>73</v>
      </c>
      <c r="E57" s="1">
        <v>4</v>
      </c>
      <c r="F57" s="1" t="s">
        <v>24</v>
      </c>
      <c r="H57" s="4">
        <v>3.2</v>
      </c>
      <c r="I57" s="20">
        <v>56.317391999999998</v>
      </c>
      <c r="J57" s="20">
        <f t="shared" si="2"/>
        <v>442.71739199999996</v>
      </c>
      <c r="K57" s="21">
        <f t="shared" si="1"/>
        <v>43.14</v>
      </c>
      <c r="U57" s="65">
        <v>35.515039999999999</v>
      </c>
    </row>
    <row r="58" spans="1:21">
      <c r="A58" s="23">
        <v>49</v>
      </c>
      <c r="B58" s="17" t="s">
        <v>37</v>
      </c>
      <c r="C58" s="24" t="s">
        <v>26</v>
      </c>
      <c r="D58" s="3" t="s">
        <v>74</v>
      </c>
      <c r="E58" s="1">
        <v>4</v>
      </c>
      <c r="F58" s="1" t="s">
        <v>24</v>
      </c>
      <c r="H58" s="4">
        <v>3.2</v>
      </c>
      <c r="I58" s="20">
        <v>56.317391999999998</v>
      </c>
      <c r="J58" s="20">
        <f t="shared" si="2"/>
        <v>442.71739199999996</v>
      </c>
      <c r="K58" s="21">
        <f t="shared" si="1"/>
        <v>43.14</v>
      </c>
      <c r="U58" s="65">
        <v>35.515039999999999</v>
      </c>
    </row>
    <row r="59" spans="1:21">
      <c r="A59" s="25">
        <v>50</v>
      </c>
      <c r="B59" s="17" t="s">
        <v>37</v>
      </c>
      <c r="D59" s="3" t="s">
        <v>75</v>
      </c>
      <c r="E59" s="1">
        <v>5</v>
      </c>
      <c r="F59" s="1" t="s">
        <v>27</v>
      </c>
      <c r="H59" s="4">
        <v>4.2</v>
      </c>
      <c r="I59" s="20">
        <v>60.336575999999994</v>
      </c>
      <c r="J59" s="20">
        <f t="shared" si="2"/>
        <v>567.48657600000001</v>
      </c>
      <c r="K59" s="21">
        <f t="shared" si="1"/>
        <v>47.100000000000009</v>
      </c>
      <c r="U59" s="65">
        <v>37.092240000000004</v>
      </c>
    </row>
    <row r="60" spans="1:21">
      <c r="A60" s="26">
        <v>51</v>
      </c>
      <c r="B60" s="27" t="s">
        <v>37</v>
      </c>
      <c r="C60" s="28"/>
      <c r="D60" s="29" t="s">
        <v>76</v>
      </c>
      <c r="E60" s="28">
        <v>4</v>
      </c>
      <c r="F60" s="28" t="s">
        <v>27</v>
      </c>
      <c r="G60" s="28"/>
      <c r="H60" s="30">
        <v>3.2</v>
      </c>
      <c r="I60" s="31">
        <v>56.317391999999998</v>
      </c>
      <c r="J60" s="31">
        <f t="shared" si="2"/>
        <v>442.71739199999996</v>
      </c>
      <c r="K60" s="32">
        <f t="shared" si="1"/>
        <v>43.135487999999995</v>
      </c>
      <c r="U60" s="65">
        <v>35.510527999999994</v>
      </c>
    </row>
    <row r="61" spans="1:21">
      <c r="I61" s="20"/>
      <c r="J61" s="20"/>
      <c r="K61" s="20"/>
    </row>
    <row r="62" spans="1:21" s="13" customFormat="1" ht="60">
      <c r="B62" s="14" t="s">
        <v>77</v>
      </c>
      <c r="C62" s="15" t="s">
        <v>14</v>
      </c>
      <c r="D62" s="33" t="s">
        <v>78</v>
      </c>
      <c r="E62" s="15" t="s">
        <v>79</v>
      </c>
      <c r="F62" s="15" t="s">
        <v>16</v>
      </c>
      <c r="G62" s="14" t="s">
        <v>17</v>
      </c>
      <c r="H62" s="14" t="s">
        <v>111</v>
      </c>
      <c r="I62" s="14" t="s">
        <v>107</v>
      </c>
      <c r="J62" s="14" t="s">
        <v>80</v>
      </c>
      <c r="K62" s="14" t="s">
        <v>20</v>
      </c>
    </row>
    <row r="63" spans="1:21">
      <c r="A63" s="34">
        <v>52</v>
      </c>
      <c r="B63" s="17" t="s">
        <v>81</v>
      </c>
      <c r="C63" s="24" t="s">
        <v>26</v>
      </c>
      <c r="D63" s="3" t="s">
        <v>82</v>
      </c>
      <c r="E63" s="1">
        <v>5</v>
      </c>
      <c r="F63" s="1" t="s">
        <v>81</v>
      </c>
      <c r="H63" s="4">
        <v>4.5</v>
      </c>
      <c r="I63" s="20">
        <v>66.002169999999992</v>
      </c>
      <c r="J63" s="20">
        <f t="shared" ref="J63:J68" si="3">I63+(($K$5/1000)*0.75*1.15*H63)</f>
        <v>609.37716999999986</v>
      </c>
      <c r="K63" s="21">
        <f>U63+($K$7/1000*0.925*1.12*H63)</f>
        <v>56.997930000000004</v>
      </c>
      <c r="U63" s="65">
        <v>46.275330000000004</v>
      </c>
    </row>
    <row r="64" spans="1:21">
      <c r="A64" s="23">
        <v>53</v>
      </c>
      <c r="B64" s="17" t="s">
        <v>81</v>
      </c>
      <c r="C64" s="24" t="s">
        <v>26</v>
      </c>
      <c r="D64" s="3" t="s">
        <v>83</v>
      </c>
      <c r="E64" s="1">
        <v>4</v>
      </c>
      <c r="F64" s="1" t="s">
        <v>81</v>
      </c>
      <c r="H64" s="4">
        <v>3.5</v>
      </c>
      <c r="I64" s="20">
        <v>66.002169999999992</v>
      </c>
      <c r="J64" s="20">
        <f t="shared" si="3"/>
        <v>488.62716999999992</v>
      </c>
      <c r="K64" s="21">
        <f t="shared" ref="K64:K68" si="4">U64+($K$7/1000*0.925*1.12*H64)</f>
        <v>54.365189999999998</v>
      </c>
      <c r="U64" s="65">
        <v>46.025390000000002</v>
      </c>
    </row>
    <row r="65" spans="1:21">
      <c r="A65" s="25">
        <v>54</v>
      </c>
      <c r="B65" s="17" t="s">
        <v>81</v>
      </c>
      <c r="D65" s="3" t="s">
        <v>84</v>
      </c>
      <c r="E65" s="1">
        <v>5</v>
      </c>
      <c r="F65" s="1" t="s">
        <v>81</v>
      </c>
      <c r="H65" s="4">
        <v>4.5</v>
      </c>
      <c r="I65" s="20">
        <v>75.653500000000008</v>
      </c>
      <c r="J65" s="20">
        <f t="shared" si="3"/>
        <v>619.02849999999989</v>
      </c>
      <c r="K65" s="21">
        <f t="shared" si="4"/>
        <v>56.997930000000004</v>
      </c>
      <c r="U65" s="65">
        <v>46.275330000000004</v>
      </c>
    </row>
    <row r="66" spans="1:21">
      <c r="A66" s="23">
        <v>55</v>
      </c>
      <c r="B66" s="17" t="s">
        <v>81</v>
      </c>
      <c r="C66" s="24" t="s">
        <v>26</v>
      </c>
      <c r="D66" s="3" t="s">
        <v>85</v>
      </c>
      <c r="E66" s="1">
        <v>4</v>
      </c>
      <c r="F66" s="1" t="s">
        <v>81</v>
      </c>
      <c r="H66" s="4">
        <v>3.5</v>
      </c>
      <c r="I66" s="20">
        <v>75.653500000000008</v>
      </c>
      <c r="J66" s="20">
        <f t="shared" si="3"/>
        <v>498.27849999999995</v>
      </c>
      <c r="K66" s="21">
        <f t="shared" si="4"/>
        <v>54.36999999999999</v>
      </c>
      <c r="U66" s="65">
        <v>46.030199999999994</v>
      </c>
    </row>
    <row r="67" spans="1:21">
      <c r="A67" s="25">
        <v>56</v>
      </c>
      <c r="B67" s="17" t="s">
        <v>81</v>
      </c>
      <c r="D67" s="3" t="s">
        <v>86</v>
      </c>
      <c r="E67" s="1">
        <v>3</v>
      </c>
      <c r="F67" s="1" t="s">
        <v>81</v>
      </c>
      <c r="H67" s="4">
        <v>2.8</v>
      </c>
      <c r="I67" s="20">
        <v>82.131789999999995</v>
      </c>
      <c r="J67" s="20">
        <f t="shared" si="3"/>
        <v>420.23178999999993</v>
      </c>
      <c r="K67" s="21">
        <f t="shared" si="4"/>
        <v>50.514552000000009</v>
      </c>
      <c r="U67" s="65">
        <v>43.842712000000006</v>
      </c>
    </row>
    <row r="68" spans="1:21">
      <c r="A68" s="35">
        <v>57</v>
      </c>
      <c r="B68" s="27" t="s">
        <v>81</v>
      </c>
      <c r="C68" s="36" t="s">
        <v>26</v>
      </c>
      <c r="D68" s="29" t="s">
        <v>87</v>
      </c>
      <c r="E68" s="28">
        <v>3</v>
      </c>
      <c r="F68" s="28" t="s">
        <v>81</v>
      </c>
      <c r="G68" s="28"/>
      <c r="H68" s="30">
        <v>2.8</v>
      </c>
      <c r="I68" s="31">
        <v>82.131789999999995</v>
      </c>
      <c r="J68" s="31">
        <f t="shared" si="3"/>
        <v>420.23178999999993</v>
      </c>
      <c r="K68" s="32">
        <f t="shared" si="4"/>
        <v>50.514552000000009</v>
      </c>
      <c r="U68" s="65">
        <v>43.842712000000006</v>
      </c>
    </row>
    <row r="69" spans="1:21">
      <c r="B69" s="1" t="s">
        <v>112</v>
      </c>
    </row>
    <row r="71" spans="1:21" s="37" customFormat="1" ht="17.25">
      <c r="B71" s="37" t="s">
        <v>103</v>
      </c>
      <c r="D71" s="38"/>
      <c r="H71" s="39"/>
    </row>
    <row r="72" spans="1:21" s="37" customFormat="1" ht="17.25">
      <c r="B72" s="40" t="s">
        <v>104</v>
      </c>
      <c r="D72" s="38"/>
      <c r="H72" s="39"/>
    </row>
    <row r="75" spans="1:21" ht="18.75">
      <c r="B75" s="41" t="s">
        <v>88</v>
      </c>
      <c r="C75" s="42"/>
      <c r="D75" s="43">
        <f>K11+K18+K20+K21+K25+K26+K27+K28+K13+K31+K34+K35+K36+K39+K42+K45+K46+K49+K50+K52+K53+K58+K63+K65+K64+K68</f>
        <v>1090.376618</v>
      </c>
      <c r="I75" s="44"/>
      <c r="J75" s="45" t="s">
        <v>89</v>
      </c>
      <c r="K75" s="46">
        <f>SUM(K63:K68,K10:K60)</f>
        <v>2351.9581359999993</v>
      </c>
    </row>
    <row r="76" spans="1:21">
      <c r="B76" s="47"/>
      <c r="C76" s="48"/>
      <c r="E76" s="49"/>
      <c r="F76" s="50"/>
      <c r="G76" s="50"/>
      <c r="H76" s="51"/>
      <c r="I76" s="50"/>
      <c r="J76" s="48"/>
      <c r="L76" s="52"/>
    </row>
    <row r="79" spans="1:21" ht="18.75">
      <c r="B79" s="53"/>
      <c r="C79" s="54"/>
      <c r="D79" s="55" t="s">
        <v>90</v>
      </c>
      <c r="E79" s="56">
        <v>0.2</v>
      </c>
    </row>
    <row r="81" spans="2:11" ht="18.75">
      <c r="B81" s="41" t="s">
        <v>88</v>
      </c>
      <c r="C81" s="42"/>
      <c r="D81" s="43">
        <f>D75-D75*20%</f>
        <v>872.30129439999996</v>
      </c>
      <c r="I81" s="44"/>
      <c r="J81" s="45" t="s">
        <v>89</v>
      </c>
      <c r="K81" s="46">
        <f>K75-K75*20%</f>
        <v>1881.5665087999994</v>
      </c>
    </row>
    <row r="84" spans="2:11">
      <c r="B84" s="57"/>
      <c r="C84" s="58"/>
      <c r="E84" s="59"/>
      <c r="F84" s="59"/>
      <c r="G84" s="59"/>
      <c r="H84" s="60"/>
      <c r="I84" s="59"/>
      <c r="J84" s="58"/>
    </row>
  </sheetData>
  <mergeCells count="1">
    <mergeCell ref="D9:E9"/>
  </mergeCells>
  <conditionalFormatting sqref="B10:K60">
    <cfRule type="expression" dxfId="3" priority="1">
      <formula>MOD(ROW(),2)=0</formula>
    </cfRule>
    <cfRule type="expression" dxfId="2" priority="2">
      <formula>MODE(LES(),2)</formula>
    </cfRule>
  </conditionalFormatting>
  <conditionalFormatting sqref="B63:K68">
    <cfRule type="expression" dxfId="1" priority="3">
      <formula>MOD(ROW(),2)=0</formula>
    </cfRule>
    <cfRule type="expression" dxfId="0" priority="4">
      <formula>MODE(LES(),2)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0812-96CF-44D9-9403-64203B0801B2}">
  <sheetPr>
    <pageSetUpPr fitToPage="1"/>
  </sheetPr>
  <dimension ref="A1:W60"/>
  <sheetViews>
    <sheetView showGridLines="0" zoomScale="90" zoomScaleNormal="90" workbookViewId="0">
      <selection activeCell="D30" sqref="D30"/>
    </sheetView>
  </sheetViews>
  <sheetFormatPr baseColWidth="10" defaultRowHeight="15"/>
  <cols>
    <col min="1" max="1" width="6.140625" style="1" customWidth="1"/>
    <col min="2" max="6" width="13" style="1" customWidth="1"/>
    <col min="7" max="7" width="6.5703125" style="1" customWidth="1"/>
    <col min="8" max="12" width="13" style="1" customWidth="1"/>
    <col min="13" max="13" width="6.5703125" style="1" customWidth="1"/>
    <col min="14" max="18" width="13" style="1" customWidth="1"/>
    <col min="19" max="20" width="11.42578125" style="1"/>
    <col min="21" max="23" width="0" style="1" hidden="1" customWidth="1"/>
    <col min="24" max="16384" width="11.42578125" style="1"/>
  </cols>
  <sheetData>
    <row r="1" spans="1:23" ht="5.25" customHeight="1" thickBot="1"/>
    <row r="2" spans="1:23" ht="39.75" customHeight="1" thickBot="1">
      <c r="B2" s="2" t="s">
        <v>0</v>
      </c>
      <c r="C2" s="2"/>
      <c r="D2" s="3"/>
      <c r="H2" s="4"/>
      <c r="Q2" s="8" t="s">
        <v>91</v>
      </c>
      <c r="R2" s="9">
        <v>140000</v>
      </c>
    </row>
    <row r="3" spans="1:23">
      <c r="B3" s="1" t="s">
        <v>1</v>
      </c>
      <c r="C3" s="5" t="s">
        <v>92</v>
      </c>
      <c r="D3" s="61"/>
      <c r="F3" s="5" t="s">
        <v>93</v>
      </c>
      <c r="H3" s="4"/>
      <c r="J3" s="5" t="s">
        <v>94</v>
      </c>
    </row>
    <row r="4" spans="1:23" ht="15.75" thickBot="1">
      <c r="C4" s="5" t="s">
        <v>95</v>
      </c>
      <c r="D4" s="3"/>
      <c r="F4" s="5" t="s">
        <v>96</v>
      </c>
      <c r="H4" s="4"/>
      <c r="J4" s="5" t="s">
        <v>110</v>
      </c>
    </row>
    <row r="5" spans="1:23" ht="32.25" customHeight="1" thickBot="1">
      <c r="D5" s="3"/>
      <c r="J5" s="6"/>
      <c r="Q5" s="8" t="s">
        <v>12</v>
      </c>
      <c r="R5" s="9">
        <v>2300</v>
      </c>
    </row>
    <row r="6" spans="1:23">
      <c r="B6" s="1" t="s">
        <v>9</v>
      </c>
      <c r="D6" s="3"/>
      <c r="H6" s="4"/>
      <c r="I6" s="6"/>
      <c r="J6" s="6"/>
      <c r="K6" s="7"/>
      <c r="N6" s="62"/>
    </row>
    <row r="7" spans="1:23" s="13" customFormat="1">
      <c r="C7" s="7"/>
      <c r="D7" s="1"/>
      <c r="E7" s="1"/>
      <c r="F7" s="1"/>
      <c r="G7" s="1"/>
      <c r="H7" s="1"/>
    </row>
    <row r="8" spans="1:23" ht="24.75" customHeight="1">
      <c r="A8" s="22"/>
      <c r="B8" s="75" t="s">
        <v>97</v>
      </c>
      <c r="C8" s="75"/>
      <c r="D8" s="75"/>
      <c r="E8" s="75"/>
      <c r="F8" s="75"/>
      <c r="H8" s="75" t="s">
        <v>98</v>
      </c>
      <c r="I8" s="75"/>
      <c r="J8" s="75"/>
      <c r="K8" s="75"/>
      <c r="L8" s="75"/>
      <c r="N8" s="75" t="s">
        <v>99</v>
      </c>
      <c r="O8" s="75"/>
      <c r="P8" s="75"/>
      <c r="Q8" s="75"/>
      <c r="R8" s="75"/>
    </row>
    <row r="9" spans="1:23" ht="45">
      <c r="A9" s="22"/>
      <c r="B9" s="14" t="s">
        <v>100</v>
      </c>
      <c r="C9" s="14" t="s">
        <v>111</v>
      </c>
      <c r="D9" s="14" t="s">
        <v>101</v>
      </c>
      <c r="E9" s="14" t="s">
        <v>19</v>
      </c>
      <c r="F9" s="14" t="s">
        <v>20</v>
      </c>
      <c r="H9" s="14" t="s">
        <v>100</v>
      </c>
      <c r="I9" s="14" t="s">
        <v>111</v>
      </c>
      <c r="J9" s="14" t="s">
        <v>101</v>
      </c>
      <c r="K9" s="14" t="s">
        <v>19</v>
      </c>
      <c r="L9" s="14" t="s">
        <v>20</v>
      </c>
      <c r="N9" s="14" t="s">
        <v>100</v>
      </c>
      <c r="O9" s="14" t="s">
        <v>111</v>
      </c>
      <c r="P9" s="14" t="s">
        <v>108</v>
      </c>
      <c r="Q9" s="14" t="s">
        <v>19</v>
      </c>
      <c r="R9" s="14" t="s">
        <v>20</v>
      </c>
      <c r="U9" s="71" t="s">
        <v>106</v>
      </c>
    </row>
    <row r="10" spans="1:23">
      <c r="A10" s="22"/>
      <c r="B10" s="63">
        <v>1.5</v>
      </c>
      <c r="C10" s="63">
        <v>1.3</v>
      </c>
      <c r="D10" s="64">
        <v>15.957746999999999</v>
      </c>
      <c r="E10" s="64">
        <f t="shared" ref="E10:E19" si="0">D10+($R$2/1000*0.75*1.15*C10)</f>
        <v>172.93274700000001</v>
      </c>
      <c r="F10" s="64" t="s">
        <v>102</v>
      </c>
      <c r="H10" s="63">
        <v>1.5</v>
      </c>
      <c r="I10" s="63">
        <v>1.3</v>
      </c>
      <c r="J10" s="64">
        <v>42.191148999999996</v>
      </c>
      <c r="K10" s="64">
        <f t="shared" ref="K10:K19" si="1">J10+($R$2/1000*0.75*1.15*I10)</f>
        <v>199.16614899999999</v>
      </c>
      <c r="L10" s="64" t="s">
        <v>102</v>
      </c>
      <c r="N10" s="63">
        <v>3</v>
      </c>
      <c r="O10" s="63">
        <v>2.8</v>
      </c>
      <c r="P10" s="64">
        <v>66.002169999999992</v>
      </c>
      <c r="Q10" s="64">
        <f t="shared" ref="Q10:Q16" si="2">P10+($R$2/1000*0.75*1.15*O10)</f>
        <v>404.10216999999994</v>
      </c>
      <c r="R10" s="64">
        <f>W10+($R$5/1000*0.925*1.12*O10)</f>
        <v>50.514552000000009</v>
      </c>
      <c r="U10" s="67"/>
      <c r="V10" s="67"/>
      <c r="W10" s="72">
        <v>43.842712000000006</v>
      </c>
    </row>
    <row r="11" spans="1:23">
      <c r="A11" s="22"/>
      <c r="B11" s="63">
        <v>2</v>
      </c>
      <c r="C11" s="63">
        <v>1.8</v>
      </c>
      <c r="D11" s="64">
        <v>17.202555</v>
      </c>
      <c r="E11" s="64">
        <f t="shared" si="0"/>
        <v>234.55255499999996</v>
      </c>
      <c r="F11" s="64">
        <f t="shared" ref="F11:F17" si="3">U11+($R$5/1000*0.925*1.12*C11)</f>
        <v>25.560612000000003</v>
      </c>
      <c r="H11" s="63">
        <v>2</v>
      </c>
      <c r="I11" s="63">
        <v>1.8</v>
      </c>
      <c r="J11" s="64">
        <v>44.825066</v>
      </c>
      <c r="K11" s="64">
        <f t="shared" si="1"/>
        <v>262.17506599999996</v>
      </c>
      <c r="L11" s="64">
        <f>V11+($R$5/1000*0.925*1.12*I11)</f>
        <v>33.1</v>
      </c>
      <c r="N11" s="63">
        <v>3.5</v>
      </c>
      <c r="O11" s="63">
        <v>3.2</v>
      </c>
      <c r="P11" s="64">
        <v>69.043000000000006</v>
      </c>
      <c r="Q11" s="64">
        <f t="shared" si="2"/>
        <v>455.44299999999998</v>
      </c>
      <c r="R11" s="64">
        <f>W11+($R$5/1000*0.925*1.12*O11)</f>
        <v>52.44</v>
      </c>
      <c r="U11" s="68">
        <v>21.271572000000003</v>
      </c>
      <c r="V11" s="68">
        <v>28.810960000000001</v>
      </c>
      <c r="W11" s="68">
        <v>44.815039999999996</v>
      </c>
    </row>
    <row r="12" spans="1:23">
      <c r="A12" s="22"/>
      <c r="B12" s="63">
        <v>2.5</v>
      </c>
      <c r="C12" s="63">
        <v>2.2000000000000002</v>
      </c>
      <c r="D12" s="64">
        <v>17.935360000000003</v>
      </c>
      <c r="E12" s="64">
        <f t="shared" si="0"/>
        <v>283.58535999999998</v>
      </c>
      <c r="F12" s="64">
        <f t="shared" si="3"/>
        <v>26.880347999999998</v>
      </c>
      <c r="H12" s="63">
        <v>2.5</v>
      </c>
      <c r="I12" s="63">
        <v>2.2000000000000002</v>
      </c>
      <c r="J12" s="64">
        <v>46.812622999999995</v>
      </c>
      <c r="K12" s="64">
        <f t="shared" si="1"/>
        <v>312.46262299999995</v>
      </c>
      <c r="L12" s="64">
        <f>V12+($R$5/1000*0.925*1.12*I12)</f>
        <v>37.01</v>
      </c>
      <c r="N12" s="63">
        <v>4</v>
      </c>
      <c r="O12" s="63">
        <v>3.5</v>
      </c>
      <c r="P12" s="64">
        <v>75.653500000000008</v>
      </c>
      <c r="Q12" s="64">
        <f t="shared" si="2"/>
        <v>498.27849999999995</v>
      </c>
      <c r="R12" s="64">
        <f>W12+($R$5/1000*0.925*1.12*O12)</f>
        <v>54.36999999999999</v>
      </c>
      <c r="U12" s="68">
        <v>21.638188</v>
      </c>
      <c r="V12" s="68">
        <v>31.76784</v>
      </c>
      <c r="W12" s="68">
        <v>46.030199999999994</v>
      </c>
    </row>
    <row r="13" spans="1:23">
      <c r="A13" s="22"/>
      <c r="B13" s="63">
        <v>3</v>
      </c>
      <c r="C13" s="63">
        <v>2.5</v>
      </c>
      <c r="D13" s="64">
        <v>18.688504999999999</v>
      </c>
      <c r="E13" s="64">
        <f t="shared" si="0"/>
        <v>320.56350499999996</v>
      </c>
      <c r="F13" s="64">
        <f t="shared" si="3"/>
        <v>29.450850000000003</v>
      </c>
      <c r="H13" s="63">
        <v>3</v>
      </c>
      <c r="I13" s="63">
        <v>2.5</v>
      </c>
      <c r="J13" s="64">
        <v>51.805754000000007</v>
      </c>
      <c r="K13" s="64">
        <f t="shared" si="1"/>
        <v>353.68075399999998</v>
      </c>
      <c r="L13" s="64">
        <f>V13+($R$5/1000*0.925*1.12*I13)</f>
        <v>40.92</v>
      </c>
      <c r="N13" s="63">
        <v>4.5</v>
      </c>
      <c r="O13" s="63">
        <v>4</v>
      </c>
      <c r="P13" s="64">
        <v>78.826539999999994</v>
      </c>
      <c r="Q13" s="64">
        <f t="shared" si="2"/>
        <v>561.82653999999991</v>
      </c>
      <c r="R13" s="64" t="s">
        <v>102</v>
      </c>
      <c r="U13" s="68">
        <v>23.493850000000002</v>
      </c>
      <c r="V13" s="68">
        <v>34.963000000000001</v>
      </c>
      <c r="W13" s="69"/>
    </row>
    <row r="14" spans="1:23">
      <c r="A14" s="22"/>
      <c r="B14" s="63">
        <v>3.5</v>
      </c>
      <c r="C14" s="63">
        <v>2.8</v>
      </c>
      <c r="D14" s="64">
        <v>20.694932999999999</v>
      </c>
      <c r="E14" s="64">
        <f t="shared" si="0"/>
        <v>358.79493299999996</v>
      </c>
      <c r="F14" s="64">
        <f t="shared" si="3"/>
        <v>30.688152000000006</v>
      </c>
      <c r="H14" s="63">
        <v>3.5</v>
      </c>
      <c r="I14" s="63">
        <v>2.8</v>
      </c>
      <c r="J14" s="64">
        <v>53.567084999999999</v>
      </c>
      <c r="K14" s="64">
        <f t="shared" si="1"/>
        <v>391.66708499999999</v>
      </c>
      <c r="L14" s="64">
        <f>V14+($R$5/1000*0.925*1.12*I14)</f>
        <v>42.03</v>
      </c>
      <c r="N14" s="63">
        <v>5</v>
      </c>
      <c r="O14" s="63">
        <v>4.5</v>
      </c>
      <c r="P14" s="64">
        <v>82.131789999999995</v>
      </c>
      <c r="Q14" s="64">
        <f t="shared" si="2"/>
        <v>625.50678999999991</v>
      </c>
      <c r="R14" s="64">
        <f>W14+($R$5/1000*0.925*1.12*O14)</f>
        <v>56.997930000000004</v>
      </c>
      <c r="U14" s="68">
        <v>24.016312000000006</v>
      </c>
      <c r="V14" s="68">
        <v>35.358159999999998</v>
      </c>
      <c r="W14" s="68">
        <v>46.275330000000004</v>
      </c>
    </row>
    <row r="15" spans="1:23">
      <c r="A15" s="22"/>
      <c r="B15" s="63">
        <v>4</v>
      </c>
      <c r="C15" s="63">
        <v>3.2</v>
      </c>
      <c r="D15" s="64">
        <v>23.995549999999998</v>
      </c>
      <c r="E15" s="64">
        <f t="shared" si="0"/>
        <v>410.39554999999996</v>
      </c>
      <c r="F15" s="64">
        <f t="shared" si="3"/>
        <v>32.945088000000005</v>
      </c>
      <c r="H15" s="63">
        <v>4</v>
      </c>
      <c r="I15" s="63">
        <v>3.2</v>
      </c>
      <c r="J15" s="64">
        <v>55.926299</v>
      </c>
      <c r="K15" s="64">
        <f t="shared" si="1"/>
        <v>442.32629899999995</v>
      </c>
      <c r="L15" s="64">
        <f>V15+($R$5/1000*0.925*1.12*I15)</f>
        <v>43.14</v>
      </c>
      <c r="N15" s="63">
        <v>5.5</v>
      </c>
      <c r="O15" s="63">
        <v>4.8</v>
      </c>
      <c r="P15" s="64">
        <v>84.570330000000013</v>
      </c>
      <c r="Q15" s="64">
        <f t="shared" si="2"/>
        <v>664.17032999999992</v>
      </c>
      <c r="R15" s="64" t="s">
        <v>102</v>
      </c>
      <c r="U15" s="68">
        <v>25.320128000000004</v>
      </c>
      <c r="V15" s="68">
        <v>35.515039999999999</v>
      </c>
      <c r="W15" s="69"/>
    </row>
    <row r="16" spans="1:23">
      <c r="A16" s="22"/>
      <c r="B16" s="63">
        <v>4.5</v>
      </c>
      <c r="C16" s="63">
        <v>3.8</v>
      </c>
      <c r="D16" s="64">
        <v>24.308334000000002</v>
      </c>
      <c r="E16" s="64">
        <f t="shared" si="0"/>
        <v>483.15833399999991</v>
      </c>
      <c r="F16" s="64">
        <f t="shared" si="3"/>
        <v>34.838892000000008</v>
      </c>
      <c r="H16" s="63">
        <v>4.5</v>
      </c>
      <c r="I16" s="63">
        <v>3.8</v>
      </c>
      <c r="J16" s="64">
        <v>58.059286999999998</v>
      </c>
      <c r="K16" s="64">
        <f t="shared" si="1"/>
        <v>516.90928699999995</v>
      </c>
      <c r="L16" s="64" t="s">
        <v>102</v>
      </c>
      <c r="N16" s="63">
        <v>6</v>
      </c>
      <c r="O16" s="63">
        <v>5</v>
      </c>
      <c r="P16" s="64">
        <v>88.727599999999995</v>
      </c>
      <c r="Q16" s="64">
        <f t="shared" si="2"/>
        <v>692.47759999999994</v>
      </c>
      <c r="R16" s="64">
        <f>W16+($R$5/1000*0.925*1.12*O16)</f>
        <v>61.4</v>
      </c>
      <c r="U16" s="68">
        <v>25.784252000000009</v>
      </c>
      <c r="V16" s="69"/>
      <c r="W16" s="70">
        <v>49.485999999999997</v>
      </c>
    </row>
    <row r="17" spans="1:22">
      <c r="A17" s="22"/>
      <c r="B17" s="63">
        <v>5</v>
      </c>
      <c r="C17" s="63">
        <v>4.2</v>
      </c>
      <c r="D17" s="64">
        <v>25.501840000000001</v>
      </c>
      <c r="E17" s="64">
        <f t="shared" si="0"/>
        <v>532.65183999999999</v>
      </c>
      <c r="F17" s="64">
        <f t="shared" si="3"/>
        <v>36.726227999999999</v>
      </c>
      <c r="H17" s="63">
        <v>5</v>
      </c>
      <c r="I17" s="63">
        <v>4.2</v>
      </c>
      <c r="J17" s="64">
        <v>59.917571999999993</v>
      </c>
      <c r="K17" s="64">
        <f t="shared" si="1"/>
        <v>567.06757199999993</v>
      </c>
      <c r="L17" s="64">
        <f>V17+($R$5/1000*0.925*1.12*I17)</f>
        <v>47.100000000000009</v>
      </c>
      <c r="U17" s="68">
        <v>26.718467999999998</v>
      </c>
      <c r="V17" s="68">
        <v>37.092240000000004</v>
      </c>
    </row>
    <row r="18" spans="1:22">
      <c r="A18" s="22"/>
      <c r="B18" s="63">
        <v>5.5</v>
      </c>
      <c r="C18" s="63">
        <v>4.5</v>
      </c>
      <c r="D18" s="64">
        <v>28.423116</v>
      </c>
      <c r="E18" s="64">
        <f t="shared" si="0"/>
        <v>571.79811599999994</v>
      </c>
      <c r="F18" s="64" t="s">
        <v>102</v>
      </c>
      <c r="H18" s="63">
        <v>5.5</v>
      </c>
      <c r="I18" s="63">
        <v>4.5</v>
      </c>
      <c r="J18" s="64">
        <v>60.547772999999999</v>
      </c>
      <c r="K18" s="64">
        <f t="shared" si="1"/>
        <v>603.92277299999989</v>
      </c>
      <c r="L18" s="64" t="s">
        <v>102</v>
      </c>
      <c r="U18" s="69"/>
      <c r="V18" s="69"/>
    </row>
    <row r="19" spans="1:22">
      <c r="A19" s="22"/>
      <c r="B19" s="63">
        <v>6</v>
      </c>
      <c r="C19" s="63">
        <v>5</v>
      </c>
      <c r="D19" s="64">
        <v>31.051044000000005</v>
      </c>
      <c r="E19" s="64">
        <f t="shared" si="0"/>
        <v>634.80104399999993</v>
      </c>
      <c r="F19" s="64">
        <f>U19+($R$5/1000*0.925*1.12*C19)</f>
        <v>39.286500000000004</v>
      </c>
      <c r="H19" s="63">
        <v>6</v>
      </c>
      <c r="I19" s="63">
        <v>5</v>
      </c>
      <c r="J19" s="64">
        <v>64.296661</v>
      </c>
      <c r="K19" s="64">
        <f t="shared" si="1"/>
        <v>668.04666099999986</v>
      </c>
      <c r="L19" s="64">
        <f>V19+($R$5/1000*0.925*1.12*I19)</f>
        <v>48.275700000000001</v>
      </c>
      <c r="U19" s="70">
        <v>27.372500000000002</v>
      </c>
      <c r="V19" s="70">
        <v>36.361699999999999</v>
      </c>
    </row>
    <row r="20" spans="1:22">
      <c r="A20" s="22"/>
    </row>
    <row r="21" spans="1:22">
      <c r="A21" s="22"/>
      <c r="B21" s="1" t="s">
        <v>112</v>
      </c>
    </row>
    <row r="22" spans="1:22">
      <c r="A22" s="22"/>
    </row>
    <row r="23" spans="1:22">
      <c r="A23" s="22"/>
    </row>
    <row r="24" spans="1:22">
      <c r="A24" s="22"/>
    </row>
    <row r="25" spans="1:22">
      <c r="A25" s="22"/>
    </row>
    <row r="26" spans="1:22">
      <c r="A26" s="22"/>
    </row>
    <row r="27" spans="1:22">
      <c r="A27" s="22"/>
    </row>
    <row r="28" spans="1:22">
      <c r="A28" s="22"/>
    </row>
    <row r="29" spans="1:22">
      <c r="A29" s="22"/>
    </row>
    <row r="30" spans="1:22">
      <c r="A30" s="22"/>
    </row>
    <row r="31" spans="1:22">
      <c r="A31" s="22"/>
    </row>
    <row r="32" spans="1:22">
      <c r="A32" s="22"/>
    </row>
    <row r="33" spans="1:1">
      <c r="A33" s="22"/>
    </row>
    <row r="34" spans="1:1">
      <c r="A34" s="22"/>
    </row>
    <row r="35" spans="1:1">
      <c r="A35" s="22"/>
    </row>
    <row r="36" spans="1:1">
      <c r="A36" s="22"/>
    </row>
    <row r="37" spans="1:1">
      <c r="A37" s="22"/>
    </row>
    <row r="38" spans="1:1">
      <c r="A38" s="22"/>
    </row>
    <row r="39" spans="1:1">
      <c r="A39" s="22"/>
    </row>
    <row r="40" spans="1:1">
      <c r="A40" s="22"/>
    </row>
    <row r="41" spans="1:1">
      <c r="A41" s="22"/>
    </row>
    <row r="55" spans="1:1">
      <c r="A55" s="22"/>
    </row>
    <row r="60" spans="1:1" s="13" customFormat="1"/>
  </sheetData>
  <mergeCells count="3">
    <mergeCell ref="B8:F8"/>
    <mergeCell ref="H8:L8"/>
    <mergeCell ref="N8:R8"/>
  </mergeCells>
  <pageMargins left="0.7" right="0.7" top="0.75" bottom="0.75" header="0.3" footer="0.3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30C6-1CEA-4789-B22E-900D69623520}">
  <dimension ref="A1:K27"/>
  <sheetViews>
    <sheetView workbookViewId="0">
      <selection activeCell="J22" sqref="J22"/>
    </sheetView>
  </sheetViews>
  <sheetFormatPr baseColWidth="10" defaultColWidth="9.140625" defaultRowHeight="15"/>
  <cols>
    <col min="1" max="1" width="26.85546875" customWidth="1"/>
  </cols>
  <sheetData>
    <row r="1" spans="1:11">
      <c r="A1" t="s">
        <v>113</v>
      </c>
      <c r="K1">
        <v>2026</v>
      </c>
    </row>
    <row r="2" spans="1:11" ht="18.75">
      <c r="A2" t="s">
        <v>114</v>
      </c>
      <c r="D2" s="76" t="s">
        <v>115</v>
      </c>
    </row>
    <row r="3" spans="1:11">
      <c r="A3" t="s">
        <v>116</v>
      </c>
    </row>
    <row r="6" spans="1:11" ht="15.75">
      <c r="C6" s="77">
        <v>50</v>
      </c>
      <c r="D6" s="77">
        <v>52</v>
      </c>
      <c r="E6" s="77">
        <v>54</v>
      </c>
      <c r="F6" s="77">
        <v>56</v>
      </c>
      <c r="G6" s="77">
        <v>58</v>
      </c>
      <c r="H6" s="77">
        <v>60</v>
      </c>
      <c r="I6" s="77">
        <v>62</v>
      </c>
      <c r="J6" s="77">
        <v>64</v>
      </c>
    </row>
    <row r="7" spans="1:11" ht="18.75">
      <c r="A7" s="78" t="s">
        <v>117</v>
      </c>
      <c r="B7" s="79" t="s">
        <v>118</v>
      </c>
      <c r="C7" s="79">
        <v>1.6</v>
      </c>
      <c r="D7" s="79">
        <v>1.7</v>
      </c>
      <c r="E7" s="79">
        <v>1.8</v>
      </c>
      <c r="F7" s="79">
        <v>1.9</v>
      </c>
      <c r="G7" s="79">
        <v>2</v>
      </c>
      <c r="H7" s="79">
        <v>2.1</v>
      </c>
      <c r="I7" s="79">
        <v>2.2000000000000002</v>
      </c>
      <c r="J7" s="79">
        <v>2.2999999999999998</v>
      </c>
    </row>
    <row r="8" spans="1:11">
      <c r="B8" s="79" t="s">
        <v>119</v>
      </c>
      <c r="C8" s="79">
        <v>2.2999999999999998</v>
      </c>
      <c r="D8" s="79">
        <v>2.4</v>
      </c>
      <c r="E8" s="79">
        <v>2.5</v>
      </c>
      <c r="F8" s="79">
        <v>2.6</v>
      </c>
      <c r="G8" s="79">
        <v>2.7</v>
      </c>
      <c r="H8" s="79">
        <v>2.8</v>
      </c>
      <c r="I8" s="79">
        <v>2.9</v>
      </c>
      <c r="J8" s="79">
        <v>3</v>
      </c>
    </row>
    <row r="9" spans="1:11">
      <c r="B9" s="79" t="s">
        <v>120</v>
      </c>
      <c r="C9" s="79">
        <v>3</v>
      </c>
      <c r="D9" s="79">
        <v>3.1</v>
      </c>
      <c r="E9" s="79">
        <v>3.2</v>
      </c>
      <c r="F9" s="79">
        <v>3.3</v>
      </c>
      <c r="G9" s="79">
        <v>3.4</v>
      </c>
      <c r="H9" s="79">
        <v>3.5</v>
      </c>
      <c r="I9" s="79">
        <v>3.6</v>
      </c>
      <c r="J9" s="79">
        <v>3.7</v>
      </c>
    </row>
    <row r="10" spans="1:11">
      <c r="B10" s="79" t="s">
        <v>121</v>
      </c>
      <c r="C10" s="79">
        <v>4</v>
      </c>
      <c r="D10" s="79">
        <v>4.0999999999999996</v>
      </c>
      <c r="E10" s="79">
        <v>4.2</v>
      </c>
      <c r="F10" s="79">
        <v>4.5</v>
      </c>
      <c r="G10" s="79">
        <v>4.7</v>
      </c>
      <c r="H10" s="79">
        <v>4.8</v>
      </c>
      <c r="I10" s="79">
        <v>5</v>
      </c>
      <c r="J10" s="79">
        <v>5.0999999999999996</v>
      </c>
    </row>
    <row r="11" spans="1:11">
      <c r="B11" s="4"/>
      <c r="C11" s="4"/>
      <c r="D11" s="4"/>
      <c r="E11" s="4"/>
      <c r="F11" s="4"/>
      <c r="G11" s="4"/>
      <c r="H11" s="4"/>
      <c r="I11" s="4"/>
      <c r="J11" s="4"/>
    </row>
    <row r="12" spans="1:11" ht="15.75">
      <c r="C12" s="77">
        <v>50</v>
      </c>
      <c r="D12" s="77">
        <v>52</v>
      </c>
      <c r="E12" s="77">
        <v>54</v>
      </c>
      <c r="F12" s="77">
        <v>56</v>
      </c>
      <c r="G12" s="77">
        <v>58</v>
      </c>
      <c r="H12" s="77">
        <v>60</v>
      </c>
      <c r="I12" s="77">
        <v>62</v>
      </c>
      <c r="J12" s="77">
        <v>64</v>
      </c>
    </row>
    <row r="13" spans="1:11" ht="18.75">
      <c r="A13" s="78" t="s">
        <v>122</v>
      </c>
      <c r="B13" s="79" t="s">
        <v>118</v>
      </c>
      <c r="C13" s="79">
        <v>1.6</v>
      </c>
      <c r="D13" s="79">
        <v>1.7</v>
      </c>
      <c r="E13" s="79">
        <v>1.8</v>
      </c>
      <c r="F13" s="79">
        <v>1.9</v>
      </c>
      <c r="G13" s="79">
        <v>2</v>
      </c>
      <c r="H13" s="79">
        <v>2.1</v>
      </c>
      <c r="I13" s="79">
        <v>2.2000000000000002</v>
      </c>
      <c r="J13" s="79">
        <v>2.2999999999999998</v>
      </c>
    </row>
    <row r="14" spans="1:11">
      <c r="B14" s="79" t="s">
        <v>119</v>
      </c>
      <c r="C14" s="79">
        <v>2.2999999999999998</v>
      </c>
      <c r="D14" s="79">
        <v>2.4</v>
      </c>
      <c r="E14" s="79">
        <v>2.5</v>
      </c>
      <c r="F14" s="79">
        <v>2.6</v>
      </c>
      <c r="G14" s="79">
        <v>2.7</v>
      </c>
      <c r="H14" s="79">
        <v>2.8</v>
      </c>
      <c r="I14" s="79">
        <v>2.9</v>
      </c>
      <c r="J14" s="79">
        <v>3</v>
      </c>
    </row>
    <row r="15" spans="1:11">
      <c r="B15" s="79" t="s">
        <v>120</v>
      </c>
      <c r="C15" s="79">
        <v>3</v>
      </c>
      <c r="D15" s="79">
        <v>3.1</v>
      </c>
      <c r="E15" s="79">
        <v>3.2</v>
      </c>
      <c r="F15" s="79">
        <v>3.3</v>
      </c>
      <c r="G15" s="79">
        <v>3.4</v>
      </c>
      <c r="H15" s="79">
        <v>3.5</v>
      </c>
      <c r="I15" s="79">
        <v>3.6</v>
      </c>
      <c r="J15" s="79">
        <v>3.7</v>
      </c>
    </row>
    <row r="16" spans="1:11">
      <c r="B16" s="79" t="s">
        <v>121</v>
      </c>
      <c r="C16" s="79">
        <v>4</v>
      </c>
      <c r="D16" s="79">
        <v>4.0999999999999996</v>
      </c>
      <c r="E16" s="79">
        <v>4.2</v>
      </c>
      <c r="F16" s="79">
        <v>4.5</v>
      </c>
      <c r="G16" s="79">
        <v>4.7</v>
      </c>
      <c r="H16" s="79">
        <v>4.8</v>
      </c>
      <c r="I16" s="79">
        <v>5</v>
      </c>
      <c r="J16" s="79">
        <v>5.0999999999999996</v>
      </c>
    </row>
    <row r="17" spans="1:11">
      <c r="B17" s="4"/>
    </row>
    <row r="18" spans="1:11" ht="15.75">
      <c r="C18" s="77">
        <v>50</v>
      </c>
      <c r="D18" s="77">
        <v>52</v>
      </c>
      <c r="E18" s="77">
        <v>54</v>
      </c>
      <c r="F18" s="77">
        <v>56</v>
      </c>
      <c r="G18" s="77">
        <v>58</v>
      </c>
      <c r="H18" s="77">
        <v>60</v>
      </c>
      <c r="I18" s="77">
        <v>62</v>
      </c>
      <c r="J18" s="77">
        <v>64</v>
      </c>
    </row>
    <row r="19" spans="1:11" ht="18.75">
      <c r="A19" s="80" t="s">
        <v>123</v>
      </c>
      <c r="B19" s="79" t="s">
        <v>119</v>
      </c>
      <c r="C19" s="79">
        <v>2.5</v>
      </c>
      <c r="D19" s="79">
        <v>2.6</v>
      </c>
      <c r="E19" s="79">
        <v>2.8</v>
      </c>
      <c r="F19" s="79">
        <v>2.9</v>
      </c>
      <c r="G19" s="79">
        <v>3</v>
      </c>
      <c r="H19" s="79">
        <v>3.1</v>
      </c>
      <c r="I19" s="79">
        <v>3.2</v>
      </c>
      <c r="J19" s="79">
        <v>3.3</v>
      </c>
    </row>
    <row r="20" spans="1:11">
      <c r="B20" s="79" t="s">
        <v>120</v>
      </c>
      <c r="C20" s="79">
        <v>3.3</v>
      </c>
      <c r="D20" s="79">
        <v>3.4</v>
      </c>
      <c r="E20" s="79">
        <v>3.5</v>
      </c>
      <c r="F20" s="79">
        <v>3.6</v>
      </c>
      <c r="G20" s="79">
        <v>3.7</v>
      </c>
      <c r="H20" s="79">
        <v>3.8</v>
      </c>
      <c r="I20" s="79">
        <v>3.9</v>
      </c>
      <c r="J20" s="79">
        <v>4</v>
      </c>
    </row>
    <row r="21" spans="1:11">
      <c r="B21" s="79" t="s">
        <v>121</v>
      </c>
      <c r="C21" s="79">
        <v>4.3</v>
      </c>
      <c r="D21" s="79">
        <v>4.4000000000000004</v>
      </c>
      <c r="E21" s="79">
        <v>4.5</v>
      </c>
      <c r="F21" s="79">
        <v>4.5999999999999996</v>
      </c>
      <c r="G21" s="79">
        <v>4.7</v>
      </c>
      <c r="H21" s="79">
        <v>4.8</v>
      </c>
      <c r="I21" s="79">
        <v>4.9000000000000004</v>
      </c>
      <c r="J21" s="79">
        <v>5</v>
      </c>
    </row>
    <row r="25" spans="1:11" ht="15.75">
      <c r="A25" s="81"/>
      <c r="C25" s="82" t="s">
        <v>124</v>
      </c>
      <c r="D25" s="81"/>
      <c r="E25" s="81"/>
      <c r="F25" s="81"/>
      <c r="G25" s="81"/>
      <c r="H25" s="81"/>
      <c r="I25" s="81"/>
      <c r="J25" s="81"/>
      <c r="K25" s="81"/>
    </row>
    <row r="26" spans="1:11" ht="15.75">
      <c r="A26" s="81"/>
      <c r="B26" s="82" t="s">
        <v>125</v>
      </c>
      <c r="C26" s="81"/>
      <c r="D26" s="81"/>
      <c r="E26" s="81"/>
      <c r="F26" s="81"/>
      <c r="G26" s="81"/>
      <c r="H26" s="81"/>
      <c r="I26" s="81"/>
      <c r="J26" s="81"/>
      <c r="K26" s="81"/>
    </row>
    <row r="27" spans="1:11" ht="15.75">
      <c r="A27" s="81"/>
      <c r="B27" s="82"/>
      <c r="C27" s="81" t="s">
        <v>126</v>
      </c>
      <c r="D27" s="81"/>
      <c r="E27" s="81"/>
      <c r="F27" s="81"/>
      <c r="G27" s="81"/>
      <c r="H27" s="81"/>
      <c r="I27" s="81"/>
      <c r="J27" s="81"/>
      <c r="K27" s="81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Kit 57p</vt:lpstr>
      <vt:lpstr>Fiche Tarif</vt:lpstr>
      <vt:lpstr>Poids alliances OR 18k</vt:lpstr>
      <vt:lpstr>'Kit 57p'!Impression_des_titres</vt:lpstr>
      <vt:lpstr>'Fiche Tarif'!Zone_d_impression</vt:lpstr>
      <vt:lpstr>'Kit 57p'!Zone_d_impression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Ferrandi</dc:creator>
  <cp:lastModifiedBy>Eva Ferrandi</cp:lastModifiedBy>
  <cp:lastPrinted>2026-03-12T14:45:46Z</cp:lastPrinted>
  <dcterms:created xsi:type="dcterms:W3CDTF">2026-03-12T09:14:55Z</dcterms:created>
  <dcterms:modified xsi:type="dcterms:W3CDTF">2026-03-13T10:18:24Z</dcterms:modified>
</cp:coreProperties>
</file>